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8195" windowHeight="6915"/>
  </bookViews>
  <sheets>
    <sheet name="96(U)" sheetId="7" r:id="rId1"/>
    <sheet name="66-uyen" sheetId="6" r:id="rId2"/>
    <sheet name="64(kt)" sheetId="4" r:id="rId3"/>
    <sheet name=" 66" sheetId="5" r:id="rId4"/>
    <sheet name="Sheet1" sheetId="1" r:id="rId5"/>
    <sheet name="Sheet2" sheetId="2" r:id="rId6"/>
    <sheet name="Sheet3" sheetId="3" r:id="rId7"/>
  </sheets>
  <definedNames>
    <definedName name="_xlnm._FilterDatabase" localSheetId="2" hidden="1">'64(kt)'!$A$2:$I$9</definedName>
  </definedNames>
  <calcPr calcId="144525"/>
</workbook>
</file>

<file path=xl/calcChain.xml><?xml version="1.0" encoding="utf-8"?>
<calcChain xmlns="http://schemas.openxmlformats.org/spreadsheetml/2006/main">
  <c r="K6" i="7" l="1"/>
  <c r="K7" i="7"/>
  <c r="K8" i="7"/>
  <c r="K9" i="7"/>
  <c r="K10" i="7"/>
  <c r="K5" i="7"/>
  <c r="I6" i="7"/>
  <c r="I7" i="7"/>
  <c r="I8" i="7"/>
  <c r="I9" i="7"/>
  <c r="I10" i="7"/>
  <c r="I5" i="7"/>
  <c r="G6" i="7"/>
  <c r="G7" i="7"/>
  <c r="G8" i="7"/>
  <c r="G9" i="7"/>
  <c r="G10" i="7"/>
  <c r="G5" i="7"/>
  <c r="L10" i="7"/>
  <c r="J10" i="7"/>
  <c r="H10" i="7"/>
  <c r="F10" i="7"/>
  <c r="M10" i="7" s="1"/>
  <c r="L9" i="7"/>
  <c r="J9" i="7"/>
  <c r="H9" i="7"/>
  <c r="F9" i="7"/>
  <c r="M9" i="7" s="1"/>
  <c r="L8" i="7"/>
  <c r="J8" i="7"/>
  <c r="H8" i="7"/>
  <c r="F8" i="7"/>
  <c r="M8" i="7" s="1"/>
  <c r="L7" i="7"/>
  <c r="J7" i="7"/>
  <c r="H7" i="7"/>
  <c r="F7" i="7"/>
  <c r="M7" i="7" s="1"/>
  <c r="L6" i="7"/>
  <c r="J6" i="7"/>
  <c r="H6" i="7"/>
  <c r="F6" i="7"/>
  <c r="M6" i="7" s="1"/>
  <c r="L5" i="7"/>
  <c r="J5" i="7"/>
  <c r="H5" i="7"/>
  <c r="F5" i="7"/>
  <c r="N5" i="7" l="1"/>
  <c r="O5" i="7" s="1"/>
  <c r="M5" i="7"/>
  <c r="N6" i="7"/>
  <c r="O6" i="7" s="1"/>
  <c r="F15" i="7" s="1"/>
  <c r="N7" i="7"/>
  <c r="O7" i="7" s="1"/>
  <c r="N8" i="7"/>
  <c r="O8" i="7" s="1"/>
  <c r="N9" i="7"/>
  <c r="O9" i="7" s="1"/>
  <c r="N10" i="7"/>
  <c r="O10" i="7" s="1"/>
  <c r="K10" i="6"/>
  <c r="K9" i="6"/>
  <c r="F4" i="6"/>
  <c r="F5" i="6"/>
  <c r="F6" i="6"/>
  <c r="F7" i="6"/>
  <c r="F8" i="6"/>
  <c r="F9" i="6"/>
  <c r="F10" i="6"/>
  <c r="F11" i="6"/>
  <c r="F12" i="6"/>
  <c r="F3" i="6"/>
  <c r="G3" i="6" s="1"/>
  <c r="G4" i="6"/>
  <c r="G5" i="6"/>
  <c r="G6" i="6"/>
  <c r="G11" i="6"/>
  <c r="G12" i="6"/>
  <c r="D4" i="6"/>
  <c r="D5" i="6"/>
  <c r="D6" i="6"/>
  <c r="D7" i="6"/>
  <c r="D8" i="6"/>
  <c r="D9" i="6"/>
  <c r="D10" i="6"/>
  <c r="D11" i="6"/>
  <c r="D12" i="6"/>
  <c r="D3" i="6"/>
  <c r="C4" i="6"/>
  <c r="C5" i="6"/>
  <c r="C6" i="6"/>
  <c r="C7" i="6"/>
  <c r="C8" i="6"/>
  <c r="C9" i="6"/>
  <c r="C10" i="6"/>
  <c r="C11" i="6"/>
  <c r="C12" i="6"/>
  <c r="C3" i="6"/>
  <c r="F12" i="5"/>
  <c r="C12" i="5"/>
  <c r="D12" i="5" s="1"/>
  <c r="G12" i="5" s="1"/>
  <c r="F11" i="5"/>
  <c r="C11" i="5"/>
  <c r="D11" i="5" s="1"/>
  <c r="G11" i="5" s="1"/>
  <c r="F10" i="5"/>
  <c r="C10" i="5"/>
  <c r="D10" i="5" s="1"/>
  <c r="G10" i="5" s="1"/>
  <c r="F9" i="5"/>
  <c r="C9" i="5"/>
  <c r="D9" i="5" s="1"/>
  <c r="G9" i="5" s="1"/>
  <c r="F8" i="5"/>
  <c r="C8" i="5"/>
  <c r="D8" i="5" s="1"/>
  <c r="G8" i="5" s="1"/>
  <c r="F7" i="5"/>
  <c r="C7" i="5"/>
  <c r="D7" i="5" s="1"/>
  <c r="G7" i="5" s="1"/>
  <c r="F6" i="5"/>
  <c r="C6" i="5"/>
  <c r="D6" i="5" s="1"/>
  <c r="G6" i="5" s="1"/>
  <c r="F5" i="5"/>
  <c r="C5" i="5"/>
  <c r="D5" i="5" s="1"/>
  <c r="G5" i="5" s="1"/>
  <c r="F4" i="5"/>
  <c r="C4" i="5"/>
  <c r="D4" i="5" s="1"/>
  <c r="G4" i="5" s="1"/>
  <c r="F3" i="5"/>
  <c r="C3" i="5"/>
  <c r="L10" i="5" s="1"/>
  <c r="G15" i="7" l="1"/>
  <c r="G14" i="7"/>
  <c r="F14" i="7"/>
  <c r="F16" i="7"/>
  <c r="G16" i="7"/>
  <c r="K10" i="5"/>
  <c r="D3" i="5"/>
  <c r="G3" i="5" s="1"/>
  <c r="K9" i="5" s="1"/>
  <c r="L9" i="5"/>
  <c r="H15" i="4"/>
  <c r="H16" i="4"/>
  <c r="H14" i="4"/>
  <c r="I4" i="4"/>
  <c r="I5" i="4"/>
  <c r="I6" i="4"/>
  <c r="I7" i="4"/>
  <c r="I8" i="4"/>
  <c r="I9" i="4"/>
  <c r="I3" i="4"/>
  <c r="J4" i="4"/>
  <c r="J5" i="4"/>
  <c r="J6" i="4"/>
  <c r="J7" i="4"/>
  <c r="J8" i="4"/>
  <c r="J9" i="4"/>
  <c r="J3" i="4"/>
  <c r="J4" i="1"/>
  <c r="J5" i="1"/>
  <c r="J6" i="1"/>
  <c r="J7" i="1"/>
  <c r="J8" i="1"/>
  <c r="J9" i="1"/>
  <c r="J3" i="1"/>
  <c r="H4" i="4"/>
  <c r="H5" i="4"/>
  <c r="H6" i="4"/>
  <c r="H7" i="4"/>
  <c r="H8" i="4"/>
  <c r="H9" i="4"/>
  <c r="H3" i="4"/>
  <c r="G3" i="4"/>
  <c r="G4" i="4"/>
  <c r="G5" i="4"/>
  <c r="G6" i="4"/>
  <c r="G7" i="4"/>
  <c r="G8" i="4"/>
  <c r="G9" i="4"/>
  <c r="D3" i="4"/>
  <c r="D4" i="4"/>
  <c r="D5" i="4"/>
  <c r="D6" i="4"/>
  <c r="D7" i="4"/>
  <c r="D8" i="4"/>
  <c r="D9" i="4"/>
  <c r="C4" i="4"/>
  <c r="C5" i="4"/>
  <c r="C6" i="4"/>
  <c r="C7" i="4"/>
  <c r="C8" i="4"/>
  <c r="C9" i="4"/>
  <c r="C3" i="4"/>
  <c r="G9" i="1"/>
  <c r="H9" i="1" s="1"/>
  <c r="D9" i="1"/>
  <c r="C9" i="1"/>
  <c r="G8" i="1"/>
  <c r="D8" i="1"/>
  <c r="C8" i="1"/>
  <c r="G7" i="1"/>
  <c r="H7" i="1" s="1"/>
  <c r="D7" i="1"/>
  <c r="C7" i="1"/>
  <c r="G6" i="1"/>
  <c r="D6" i="1"/>
  <c r="C6" i="1"/>
  <c r="G5" i="1"/>
  <c r="H5" i="1" s="1"/>
  <c r="D5" i="1"/>
  <c r="C5" i="1"/>
  <c r="G4" i="1"/>
  <c r="D4" i="1"/>
  <c r="C4" i="1"/>
  <c r="G3" i="1"/>
  <c r="H3" i="1" s="1"/>
  <c r="D3" i="1"/>
  <c r="C3" i="1"/>
  <c r="I3" i="1" l="1"/>
  <c r="H16" i="1" s="1"/>
  <c r="H4" i="1"/>
  <c r="I4" i="1" s="1"/>
  <c r="I5" i="1"/>
  <c r="H6" i="1"/>
  <c r="I6" i="1" s="1"/>
  <c r="H15" i="1" s="1"/>
  <c r="I7" i="1"/>
  <c r="H8" i="1"/>
  <c r="I8" i="1" s="1"/>
  <c r="H14" i="1" s="1"/>
  <c r="I9" i="1"/>
  <c r="G10" i="6"/>
  <c r="G8" i="6"/>
  <c r="G7" i="6"/>
  <c r="G9" i="6"/>
</calcChain>
</file>

<file path=xl/sharedStrings.xml><?xml version="1.0" encoding="utf-8"?>
<sst xmlns="http://schemas.openxmlformats.org/spreadsheetml/2006/main" count="259" uniqueCount="131">
  <si>
    <t>BÁO CÁO DOANH THU</t>
  </si>
  <si>
    <t>STT</t>
  </si>
  <si>
    <t>MÃ NHẬP</t>
  </si>
  <si>
    <t>NHÀ SẢN XUẤT</t>
  </si>
  <si>
    <t>TÊN HÀNG</t>
  </si>
  <si>
    <t>NGÀY NHẬP</t>
  </si>
  <si>
    <t>SỐ LƯỢNG</t>
  </si>
  <si>
    <t>ĐƠN GIÁ</t>
  </si>
  <si>
    <t>THUẾ</t>
  </si>
  <si>
    <t>THÀNH TIỀN</t>
  </si>
  <si>
    <t>MOUSS</t>
  </si>
  <si>
    <t>KEYMS</t>
  </si>
  <si>
    <t>HDDSS</t>
  </si>
  <si>
    <t>CPUMS</t>
  </si>
  <si>
    <t>MONSS</t>
  </si>
  <si>
    <t>HDDMS</t>
  </si>
  <si>
    <t>BẢNG TÊN HÀNG</t>
  </si>
  <si>
    <t>BẢNG THỐNG KÊ</t>
  </si>
  <si>
    <t>MÃ HÀNG</t>
  </si>
  <si>
    <t xml:space="preserve">ĐƠN GIÁ </t>
  </si>
  <si>
    <t>TỔNG THÀNH TIỀN</t>
  </si>
  <si>
    <t>SS</t>
  </si>
  <si>
    <t>MS</t>
  </si>
  <si>
    <t>MON</t>
  </si>
  <si>
    <t>MÀN HÌNH</t>
  </si>
  <si>
    <t>CPU</t>
  </si>
  <si>
    <t>ĐĨA CỨNG</t>
  </si>
  <si>
    <t>MOU</t>
  </si>
  <si>
    <t>HDD</t>
  </si>
  <si>
    <t>KEY</t>
  </si>
  <si>
    <t>BÀN PHÍM</t>
  </si>
  <si>
    <t>BẢNG KÊ BÁN HÀNG</t>
  </si>
  <si>
    <t xml:space="preserve">% THUẾ </t>
  </si>
  <si>
    <t>DOANH THU</t>
  </si>
  <si>
    <t>001</t>
  </si>
  <si>
    <t>T1A</t>
  </si>
  <si>
    <t>002</t>
  </si>
  <si>
    <t>M1B</t>
  </si>
  <si>
    <t>003</t>
  </si>
  <si>
    <t>N1B</t>
  </si>
  <si>
    <t>004</t>
  </si>
  <si>
    <t>005</t>
  </si>
  <si>
    <t>T2A</t>
  </si>
  <si>
    <t>TỔNG DOANH THU</t>
  </si>
  <si>
    <t>006</t>
  </si>
  <si>
    <t>M2B</t>
  </si>
  <si>
    <t>A</t>
  </si>
  <si>
    <t>B</t>
  </si>
  <si>
    <t>007</t>
  </si>
  <si>
    <t>N2A</t>
  </si>
  <si>
    <t>TÔM</t>
  </si>
  <si>
    <t>008</t>
  </si>
  <si>
    <t>T2B</t>
  </si>
  <si>
    <t>MỰC</t>
  </si>
  <si>
    <t>009</t>
  </si>
  <si>
    <t>T3B</t>
  </si>
  <si>
    <t>010</t>
  </si>
  <si>
    <t>M3A</t>
  </si>
  <si>
    <t>*1 chuyển từ chuỗi sang số</t>
  </si>
  <si>
    <t>BẢNG TÊN VÀ GIÁ HÀNG</t>
  </si>
  <si>
    <t>BẢNG % THUẾ</t>
  </si>
  <si>
    <t>MÃ</t>
  </si>
  <si>
    <t>T</t>
  </si>
  <si>
    <t>M</t>
  </si>
  <si>
    <t>N</t>
  </si>
  <si>
    <t>NGHIÊU</t>
  </si>
  <si>
    <t>GIÁ</t>
  </si>
  <si>
    <t xml:space="preserve">BẢNG THEO DÕI BỮA CƠM GIA ĐÌNH </t>
  </si>
  <si>
    <t xml:space="preserve">THỨ HAI </t>
  </si>
  <si>
    <t>THỨ BA</t>
  </si>
  <si>
    <t>THỨ TƯ</t>
  </si>
  <si>
    <t>TH Ứ NĂM</t>
  </si>
  <si>
    <t xml:space="preserve">THỨ SÁU </t>
  </si>
  <si>
    <t>THỨ 7</t>
  </si>
  <si>
    <t xml:space="preserve">CHỦ NHẬT </t>
  </si>
  <si>
    <t>CƠM CHIÊN CÁ DỨA</t>
  </si>
  <si>
    <t xml:space="preserve">RAU CỦ LUỘC </t>
  </si>
  <si>
    <t>CANH RONG BIỂN, TÔM KHÔ</t>
  </si>
  <si>
    <t>SUP RAU CỦ</t>
  </si>
  <si>
    <t xml:space="preserve">THỊT KHO TRỨNG </t>
  </si>
  <si>
    <t>NGÓ SEN XÀO</t>
  </si>
  <si>
    <t xml:space="preserve">CANH KIỂM </t>
  </si>
  <si>
    <t>BẮP XÀO NẤM ĐÔNG CÔ</t>
  </si>
  <si>
    <t>CÁ LÙ ĐÙ CHIÊN</t>
  </si>
  <si>
    <t>CANH BÍ ĐỎ</t>
  </si>
  <si>
    <t xml:space="preserve">CÁ DỨA KHO THƠM </t>
  </si>
  <si>
    <t>NHÓT TƯƠI</t>
  </si>
  <si>
    <t xml:space="preserve">CANH BÍ ĐAO NẤU TÔM </t>
  </si>
  <si>
    <t>CÁ KHO QUẸT</t>
  </si>
  <si>
    <t xml:space="preserve">RAU LANG LUỘC </t>
  </si>
  <si>
    <t>SINH NHẬT MẸ</t>
  </si>
  <si>
    <t>BÒ KHO BÁNH MÌ</t>
  </si>
  <si>
    <t xml:space="preserve">YẾN CHƯNG ĐƯỜNG PHÈN </t>
  </si>
  <si>
    <t xml:space="preserve">CƠM BÒ KHO </t>
  </si>
  <si>
    <t xml:space="preserve">HỦ TIẾU THẠNH HÓA </t>
  </si>
  <si>
    <r>
      <rPr>
        <b/>
        <u/>
        <sz val="13"/>
        <color indexed="8"/>
        <rFont val="Times New Roman"/>
        <family val="1"/>
      </rPr>
      <t>BẢNG 1</t>
    </r>
    <r>
      <rPr>
        <b/>
        <sz val="13"/>
        <color indexed="8"/>
        <rFont val="Times New Roman"/>
        <family val="1"/>
      </rPr>
      <t xml:space="preserve"> :DỮ LIỆU CHÍNH </t>
    </r>
  </si>
  <si>
    <t>BẢNG TÍNH CHI PHÍ THUÊ PHÒNG</t>
  </si>
  <si>
    <t xml:space="preserve">TÊN KHÁCH </t>
  </si>
  <si>
    <t xml:space="preserve">MÃ PHÒNG </t>
  </si>
  <si>
    <t xml:space="preserve">NGÀY ĐẾN </t>
  </si>
  <si>
    <t>NGÀY ĐI</t>
  </si>
  <si>
    <t>LOẠI PHÒNG</t>
  </si>
  <si>
    <t>SỐ TUẦN CHẲN</t>
  </si>
  <si>
    <t>ĐƠN GIÁ TUẦN</t>
  </si>
  <si>
    <t xml:space="preserve">SỐ NGÀY LẺ </t>
  </si>
  <si>
    <t xml:space="preserve">ĐƠN GIÁ NGÀY </t>
  </si>
  <si>
    <t>TIỀN GIẢM</t>
  </si>
  <si>
    <t>THÀNH TIỀN ĐÃ GIẢM</t>
  </si>
  <si>
    <t>Minh</t>
  </si>
  <si>
    <t>L1A</t>
  </si>
  <si>
    <t xml:space="preserve">Quang </t>
  </si>
  <si>
    <t>L1B</t>
  </si>
  <si>
    <t>Tuấn</t>
  </si>
  <si>
    <t>L1C</t>
  </si>
  <si>
    <t xml:space="preserve">Dương </t>
  </si>
  <si>
    <t>L2A</t>
  </si>
  <si>
    <t>Thuận</t>
  </si>
  <si>
    <t>L2B</t>
  </si>
  <si>
    <t>Trọng</t>
  </si>
  <si>
    <t>L2C</t>
  </si>
  <si>
    <r>
      <rPr>
        <b/>
        <u/>
        <sz val="13"/>
        <color indexed="8"/>
        <rFont val="Times New Roman"/>
        <family val="1"/>
      </rPr>
      <t>BẢNG 2</t>
    </r>
    <r>
      <rPr>
        <b/>
        <sz val="13"/>
        <color indexed="8"/>
        <rFont val="Times New Roman"/>
        <family val="1"/>
      </rPr>
      <t>: Bảng đơn giá</t>
    </r>
  </si>
  <si>
    <r>
      <rPr>
        <b/>
        <u/>
        <sz val="13"/>
        <color indexed="8"/>
        <rFont val="Times New Roman"/>
        <family val="1"/>
      </rPr>
      <t>Bảng 3</t>
    </r>
    <r>
      <rPr>
        <b/>
        <sz val="13"/>
        <color indexed="8"/>
        <rFont val="Times New Roman"/>
        <family val="1"/>
      </rPr>
      <t>:Thống kê doanh thu</t>
    </r>
  </si>
  <si>
    <t xml:space="preserve">Mã phòng </t>
  </si>
  <si>
    <t>Đơn giá/Tuần</t>
  </si>
  <si>
    <t>Đơn giá/Ngày</t>
  </si>
  <si>
    <t xml:space="preserve">Loại phòng </t>
  </si>
  <si>
    <t>Tổng thu</t>
  </si>
  <si>
    <t>LOẠI 1</t>
  </si>
  <si>
    <t>LOẠI 2</t>
  </si>
  <si>
    <t>LOẠI 3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</si>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</sst>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,##0\ [$VND];\-#,##0\ [$VND]"/>
    <numFmt numFmtId="166" formatCode="#,##0\ [$VND]"/>
    <numFmt numFmtId="167" formatCode="#,##0.000"/>
    <numFmt numFmtId="168" formatCode="0.000"/>
  </numFmts>
  <fonts count="13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5">
    <xf numFmtId="0" fontId="0" fillId="0" borderId="0" xfId="0"/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4" fillId="0" borderId="0" xfId="0" applyNumberFormat="1" applyFont="1"/>
    <xf numFmtId="1" fontId="4" fillId="0" borderId="2" xfId="0" applyNumberFormat="1" applyFont="1" applyBorder="1" applyAlignment="1">
      <alignment vertical="center"/>
    </xf>
    <xf numFmtId="1" fontId="4" fillId="0" borderId="2" xfId="0" applyNumberFormat="1" applyFont="1" applyBorder="1" applyAlignment="1">
      <alignment vertical="center" wrapText="1"/>
    </xf>
    <xf numFmtId="1" fontId="0" fillId="0" borderId="2" xfId="0" applyNumberFormat="1" applyBorder="1" applyAlignment="1">
      <alignment vertical="center"/>
    </xf>
    <xf numFmtId="1" fontId="0" fillId="0" borderId="0" xfId="0" applyNumberFormat="1"/>
    <xf numFmtId="0" fontId="6" fillId="0" borderId="0" xfId="1"/>
    <xf numFmtId="0" fontId="8" fillId="0" borderId="2" xfId="1" applyFont="1" applyBorder="1" applyAlignment="1">
      <alignment horizontal="center" vertical="center" textRotation="178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1" fontId="7" fillId="0" borderId="2" xfId="1" quotePrefix="1" applyNumberFormat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14" fontId="7" fillId="0" borderId="2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  <xf numFmtId="0" fontId="7" fillId="0" borderId="0" xfId="1" applyFont="1"/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 wrapText="1"/>
    </xf>
    <xf numFmtId="9" fontId="7" fillId="0" borderId="2" xfId="1" applyNumberFormat="1" applyFont="1" applyBorder="1" applyAlignment="1">
      <alignment horizontal="center" vertical="center"/>
    </xf>
    <xf numFmtId="14" fontId="7" fillId="0" borderId="4" xfId="1" applyNumberFormat="1" applyFont="1" applyBorder="1" applyAlignment="1">
      <alignment horizontal="center" vertical="center"/>
    </xf>
    <xf numFmtId="10" fontId="7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0" fontId="4" fillId="0" borderId="2" xfId="1" applyNumberFormat="1" applyFont="1" applyBorder="1" applyAlignment="1">
      <alignment horizontal="center" vertical="center"/>
    </xf>
    <xf numFmtId="9" fontId="4" fillId="0" borderId="2" xfId="1" applyNumberFormat="1" applyFont="1" applyBorder="1" applyAlignment="1">
      <alignment horizontal="center" vertical="center"/>
    </xf>
    <xf numFmtId="0" fontId="6" fillId="0" borderId="0" xfId="1" applyBorder="1"/>
    <xf numFmtId="49" fontId="7" fillId="0" borderId="2" xfId="1" quotePrefix="1" applyNumberFormat="1" applyFont="1" applyBorder="1" applyAlignment="1">
      <alignment horizontal="center" vertical="center"/>
    </xf>
    <xf numFmtId="165" fontId="7" fillId="0" borderId="2" xfId="1" applyNumberFormat="1" applyFont="1" applyBorder="1" applyAlignment="1">
      <alignment horizontal="center" vertical="center"/>
    </xf>
    <xf numFmtId="166" fontId="6" fillId="0" borderId="0" xfId="1" applyNumberFormat="1"/>
    <xf numFmtId="166" fontId="8" fillId="0" borderId="2" xfId="1" applyNumberFormat="1" applyFont="1" applyBorder="1" applyAlignment="1">
      <alignment horizontal="center" vertical="center" wrapText="1"/>
    </xf>
    <xf numFmtId="166" fontId="6" fillId="0" borderId="2" xfId="1" applyNumberForma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 vertical="center"/>
    </xf>
    <xf numFmtId="14" fontId="7" fillId="0" borderId="4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14" fontId="7" fillId="0" borderId="2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9" fillId="0" borderId="0" xfId="1" applyFont="1"/>
    <xf numFmtId="167" fontId="12" fillId="0" borderId="0" xfId="1" applyNumberFormat="1" applyFont="1"/>
    <xf numFmtId="14" fontId="12" fillId="0" borderId="0" xfId="1" applyNumberFormat="1" applyFont="1"/>
    <xf numFmtId="0" fontId="12" fillId="0" borderId="0" xfId="1" applyFont="1"/>
    <xf numFmtId="1" fontId="12" fillId="0" borderId="0" xfId="1" applyNumberFormat="1" applyFont="1"/>
    <xf numFmtId="168" fontId="12" fillId="0" borderId="0" xfId="1" applyNumberFormat="1" applyFont="1"/>
    <xf numFmtId="0" fontId="9" fillId="2" borderId="2" xfId="1" applyFont="1" applyFill="1" applyBorder="1"/>
    <xf numFmtId="167" fontId="9" fillId="2" borderId="2" xfId="1" applyNumberFormat="1" applyFont="1" applyFill="1" applyBorder="1"/>
    <xf numFmtId="14" fontId="9" fillId="2" borderId="2" xfId="1" applyNumberFormat="1" applyFont="1" applyFill="1" applyBorder="1"/>
    <xf numFmtId="1" fontId="9" fillId="2" borderId="2" xfId="1" applyNumberFormat="1" applyFont="1" applyFill="1" applyBorder="1"/>
    <xf numFmtId="168" fontId="9" fillId="2" borderId="2" xfId="1" applyNumberFormat="1" applyFont="1" applyFill="1" applyBorder="1"/>
    <xf numFmtId="168" fontId="9" fillId="0" borderId="0" xfId="1" applyNumberFormat="1" applyFont="1"/>
    <xf numFmtId="0" fontId="12" fillId="0" borderId="2" xfId="1" applyFont="1" applyBorder="1"/>
    <xf numFmtId="167" fontId="12" fillId="0" borderId="2" xfId="1" applyNumberFormat="1" applyFont="1" applyBorder="1"/>
    <xf numFmtId="14" fontId="12" fillId="0" borderId="2" xfId="1" applyNumberFormat="1" applyFont="1" applyBorder="1"/>
    <xf numFmtId="1" fontId="12" fillId="0" borderId="2" xfId="1" applyNumberFormat="1" applyFont="1" applyBorder="1"/>
    <xf numFmtId="168" fontId="12" fillId="0" borderId="2" xfId="1" applyNumberFormat="1" applyFont="1" applyBorder="1"/>
    <xf numFmtId="14" fontId="9" fillId="0" borderId="0" xfId="1" applyNumberFormat="1" applyFont="1"/>
    <xf numFmtId="167" fontId="9" fillId="0" borderId="0" xfId="1" applyNumberFormat="1" applyFont="1"/>
    <xf numFmtId="0" fontId="12" fillId="3" borderId="2" xfId="1" applyFont="1" applyFill="1" applyBorder="1"/>
    <xf numFmtId="167" fontId="12" fillId="3" borderId="2" xfId="1" applyNumberFormat="1" applyFont="1" applyFill="1" applyBorder="1"/>
    <xf numFmtId="14" fontId="12" fillId="2" borderId="2" xfId="1" applyNumberFormat="1" applyFont="1" applyFill="1" applyBorder="1"/>
    <xf numFmtId="167" fontId="12" fillId="2" borderId="2" xfId="1" applyNumberFormat="1" applyFont="1" applyFill="1" applyBorder="1"/>
    <xf numFmtId="167" fontId="12" fillId="2" borderId="0" xfId="1" applyNumberFormat="1" applyFont="1" applyFill="1" applyBorder="1"/>
    <xf numFmtId="0" fontId="12" fillId="2" borderId="0" xfId="1" applyFont="1" applyFill="1" applyBorder="1"/>
    <xf numFmtId="167" fontId="12" fillId="0" borderId="0" xfId="1" applyNumberFormat="1" applyFont="1" applyBorder="1"/>
    <xf numFmtId="0" fontId="12" fillId="0" borderId="0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tabSelected="1" topLeftCell="B2" workbookViewId="0">
      <selection activeCell="K5" sqref="K5:K10"/>
    </sheetView>
  </sheetViews>
  <sheetFormatPr defaultRowHeight="16.5" x14ac:dyDescent="0.25"/>
  <cols>
    <col min="1" max="1" width="29.5703125" style="81" bestFit="1" customWidth="1"/>
    <col min="2" max="2" width="15.28515625" style="79" bestFit="1" customWidth="1"/>
    <col min="3" max="3" width="14.7109375" style="79" bestFit="1" customWidth="1"/>
    <col min="4" max="4" width="14" style="80" bestFit="1" customWidth="1"/>
    <col min="5" max="5" width="13" style="80" bestFit="1" customWidth="1"/>
    <col min="6" max="6" width="16.85546875" style="79" bestFit="1" customWidth="1"/>
    <col min="7" max="7" width="16.85546875" style="79" customWidth="1"/>
    <col min="8" max="8" width="9.42578125" style="81" customWidth="1"/>
    <col min="9" max="9" width="18.5703125" style="82" bestFit="1" customWidth="1"/>
    <col min="10" max="10" width="18.140625" style="83" bestFit="1" customWidth="1"/>
    <col min="11" max="11" width="15.5703125" style="81" bestFit="1" customWidth="1"/>
    <col min="12" max="12" width="19" style="83" bestFit="1" customWidth="1"/>
    <col min="13" max="13" width="19" style="83" customWidth="1"/>
    <col min="14" max="14" width="15.140625" style="83" bestFit="1" customWidth="1"/>
    <col min="15" max="15" width="27.5703125" style="83" bestFit="1" customWidth="1"/>
    <col min="16" max="256" width="9.140625" style="81"/>
    <col min="257" max="257" width="29.5703125" style="81" bestFit="1" customWidth="1"/>
    <col min="258" max="258" width="15.28515625" style="81" bestFit="1" customWidth="1"/>
    <col min="259" max="259" width="14.7109375" style="81" bestFit="1" customWidth="1"/>
    <col min="260" max="260" width="14" style="81" bestFit="1" customWidth="1"/>
    <col min="261" max="261" width="13" style="81" bestFit="1" customWidth="1"/>
    <col min="262" max="262" width="16.85546875" style="81" bestFit="1" customWidth="1"/>
    <col min="263" max="264" width="16.85546875" style="81" customWidth="1"/>
    <col min="265" max="265" width="18.5703125" style="81" bestFit="1" customWidth="1"/>
    <col min="266" max="266" width="18.140625" style="81" bestFit="1" customWidth="1"/>
    <col min="267" max="267" width="15.5703125" style="81" bestFit="1" customWidth="1"/>
    <col min="268" max="268" width="19" style="81" bestFit="1" customWidth="1"/>
    <col min="269" max="269" width="19" style="81" customWidth="1"/>
    <col min="270" max="270" width="15.140625" style="81" bestFit="1" customWidth="1"/>
    <col min="271" max="271" width="27.5703125" style="81" bestFit="1" customWidth="1"/>
    <col min="272" max="512" width="9.140625" style="81"/>
    <col min="513" max="513" width="29.5703125" style="81" bestFit="1" customWidth="1"/>
    <col min="514" max="514" width="15.28515625" style="81" bestFit="1" customWidth="1"/>
    <col min="515" max="515" width="14.7109375" style="81" bestFit="1" customWidth="1"/>
    <col min="516" max="516" width="14" style="81" bestFit="1" customWidth="1"/>
    <col min="517" max="517" width="13" style="81" bestFit="1" customWidth="1"/>
    <col min="518" max="518" width="16.85546875" style="81" bestFit="1" customWidth="1"/>
    <col min="519" max="520" width="16.85546875" style="81" customWidth="1"/>
    <col min="521" max="521" width="18.5703125" style="81" bestFit="1" customWidth="1"/>
    <col min="522" max="522" width="18.140625" style="81" bestFit="1" customWidth="1"/>
    <col min="523" max="523" width="15.5703125" style="81" bestFit="1" customWidth="1"/>
    <col min="524" max="524" width="19" style="81" bestFit="1" customWidth="1"/>
    <col min="525" max="525" width="19" style="81" customWidth="1"/>
    <col min="526" max="526" width="15.140625" style="81" bestFit="1" customWidth="1"/>
    <col min="527" max="527" width="27.5703125" style="81" bestFit="1" customWidth="1"/>
    <col min="528" max="768" width="9.140625" style="81"/>
    <col min="769" max="769" width="29.5703125" style="81" bestFit="1" customWidth="1"/>
    <col min="770" max="770" width="15.28515625" style="81" bestFit="1" customWidth="1"/>
    <col min="771" max="771" width="14.7109375" style="81" bestFit="1" customWidth="1"/>
    <col min="772" max="772" width="14" style="81" bestFit="1" customWidth="1"/>
    <col min="773" max="773" width="13" style="81" bestFit="1" customWidth="1"/>
    <col min="774" max="774" width="16.85546875" style="81" bestFit="1" customWidth="1"/>
    <col min="775" max="776" width="16.85546875" style="81" customWidth="1"/>
    <col min="777" max="777" width="18.5703125" style="81" bestFit="1" customWidth="1"/>
    <col min="778" max="778" width="18.140625" style="81" bestFit="1" customWidth="1"/>
    <col min="779" max="779" width="15.5703125" style="81" bestFit="1" customWidth="1"/>
    <col min="780" max="780" width="19" style="81" bestFit="1" customWidth="1"/>
    <col min="781" max="781" width="19" style="81" customWidth="1"/>
    <col min="782" max="782" width="15.140625" style="81" bestFit="1" customWidth="1"/>
    <col min="783" max="783" width="27.5703125" style="81" bestFit="1" customWidth="1"/>
    <col min="784" max="1024" width="9.140625" style="81"/>
    <col min="1025" max="1025" width="29.5703125" style="81" bestFit="1" customWidth="1"/>
    <col min="1026" max="1026" width="15.28515625" style="81" bestFit="1" customWidth="1"/>
    <col min="1027" max="1027" width="14.7109375" style="81" bestFit="1" customWidth="1"/>
    <col min="1028" max="1028" width="14" style="81" bestFit="1" customWidth="1"/>
    <col min="1029" max="1029" width="13" style="81" bestFit="1" customWidth="1"/>
    <col min="1030" max="1030" width="16.85546875" style="81" bestFit="1" customWidth="1"/>
    <col min="1031" max="1032" width="16.85546875" style="81" customWidth="1"/>
    <col min="1033" max="1033" width="18.5703125" style="81" bestFit="1" customWidth="1"/>
    <col min="1034" max="1034" width="18.140625" style="81" bestFit="1" customWidth="1"/>
    <col min="1035" max="1035" width="15.5703125" style="81" bestFit="1" customWidth="1"/>
    <col min="1036" max="1036" width="19" style="81" bestFit="1" customWidth="1"/>
    <col min="1037" max="1037" width="19" style="81" customWidth="1"/>
    <col min="1038" max="1038" width="15.140625" style="81" bestFit="1" customWidth="1"/>
    <col min="1039" max="1039" width="27.5703125" style="81" bestFit="1" customWidth="1"/>
    <col min="1040" max="1280" width="9.140625" style="81"/>
    <col min="1281" max="1281" width="29.5703125" style="81" bestFit="1" customWidth="1"/>
    <col min="1282" max="1282" width="15.28515625" style="81" bestFit="1" customWidth="1"/>
    <col min="1283" max="1283" width="14.7109375" style="81" bestFit="1" customWidth="1"/>
    <col min="1284" max="1284" width="14" style="81" bestFit="1" customWidth="1"/>
    <col min="1285" max="1285" width="13" style="81" bestFit="1" customWidth="1"/>
    <col min="1286" max="1286" width="16.85546875" style="81" bestFit="1" customWidth="1"/>
    <col min="1287" max="1288" width="16.85546875" style="81" customWidth="1"/>
    <col min="1289" max="1289" width="18.5703125" style="81" bestFit="1" customWidth="1"/>
    <col min="1290" max="1290" width="18.140625" style="81" bestFit="1" customWidth="1"/>
    <col min="1291" max="1291" width="15.5703125" style="81" bestFit="1" customWidth="1"/>
    <col min="1292" max="1292" width="19" style="81" bestFit="1" customWidth="1"/>
    <col min="1293" max="1293" width="19" style="81" customWidth="1"/>
    <col min="1294" max="1294" width="15.140625" style="81" bestFit="1" customWidth="1"/>
    <col min="1295" max="1295" width="27.5703125" style="81" bestFit="1" customWidth="1"/>
    <col min="1296" max="1536" width="9.140625" style="81"/>
    <col min="1537" max="1537" width="29.5703125" style="81" bestFit="1" customWidth="1"/>
    <col min="1538" max="1538" width="15.28515625" style="81" bestFit="1" customWidth="1"/>
    <col min="1539" max="1539" width="14.7109375" style="81" bestFit="1" customWidth="1"/>
    <col min="1540" max="1540" width="14" style="81" bestFit="1" customWidth="1"/>
    <col min="1541" max="1541" width="13" style="81" bestFit="1" customWidth="1"/>
    <col min="1542" max="1542" width="16.85546875" style="81" bestFit="1" customWidth="1"/>
    <col min="1543" max="1544" width="16.85546875" style="81" customWidth="1"/>
    <col min="1545" max="1545" width="18.5703125" style="81" bestFit="1" customWidth="1"/>
    <col min="1546" max="1546" width="18.140625" style="81" bestFit="1" customWidth="1"/>
    <col min="1547" max="1547" width="15.5703125" style="81" bestFit="1" customWidth="1"/>
    <col min="1548" max="1548" width="19" style="81" bestFit="1" customWidth="1"/>
    <col min="1549" max="1549" width="19" style="81" customWidth="1"/>
    <col min="1550" max="1550" width="15.140625" style="81" bestFit="1" customWidth="1"/>
    <col min="1551" max="1551" width="27.5703125" style="81" bestFit="1" customWidth="1"/>
    <col min="1552" max="1792" width="9.140625" style="81"/>
    <col min="1793" max="1793" width="29.5703125" style="81" bestFit="1" customWidth="1"/>
    <col min="1794" max="1794" width="15.28515625" style="81" bestFit="1" customWidth="1"/>
    <col min="1795" max="1795" width="14.7109375" style="81" bestFit="1" customWidth="1"/>
    <col min="1796" max="1796" width="14" style="81" bestFit="1" customWidth="1"/>
    <col min="1797" max="1797" width="13" style="81" bestFit="1" customWidth="1"/>
    <col min="1798" max="1798" width="16.85546875" style="81" bestFit="1" customWidth="1"/>
    <col min="1799" max="1800" width="16.85546875" style="81" customWidth="1"/>
    <col min="1801" max="1801" width="18.5703125" style="81" bestFit="1" customWidth="1"/>
    <col min="1802" max="1802" width="18.140625" style="81" bestFit="1" customWidth="1"/>
    <col min="1803" max="1803" width="15.5703125" style="81" bestFit="1" customWidth="1"/>
    <col min="1804" max="1804" width="19" style="81" bestFit="1" customWidth="1"/>
    <col min="1805" max="1805" width="19" style="81" customWidth="1"/>
    <col min="1806" max="1806" width="15.140625" style="81" bestFit="1" customWidth="1"/>
    <col min="1807" max="1807" width="27.5703125" style="81" bestFit="1" customWidth="1"/>
    <col min="1808" max="2048" width="9.140625" style="81"/>
    <col min="2049" max="2049" width="29.5703125" style="81" bestFit="1" customWidth="1"/>
    <col min="2050" max="2050" width="15.28515625" style="81" bestFit="1" customWidth="1"/>
    <col min="2051" max="2051" width="14.7109375" style="81" bestFit="1" customWidth="1"/>
    <col min="2052" max="2052" width="14" style="81" bestFit="1" customWidth="1"/>
    <col min="2053" max="2053" width="13" style="81" bestFit="1" customWidth="1"/>
    <col min="2054" max="2054" width="16.85546875" style="81" bestFit="1" customWidth="1"/>
    <col min="2055" max="2056" width="16.85546875" style="81" customWidth="1"/>
    <col min="2057" max="2057" width="18.5703125" style="81" bestFit="1" customWidth="1"/>
    <col min="2058" max="2058" width="18.140625" style="81" bestFit="1" customWidth="1"/>
    <col min="2059" max="2059" width="15.5703125" style="81" bestFit="1" customWidth="1"/>
    <col min="2060" max="2060" width="19" style="81" bestFit="1" customWidth="1"/>
    <col min="2061" max="2061" width="19" style="81" customWidth="1"/>
    <col min="2062" max="2062" width="15.140625" style="81" bestFit="1" customWidth="1"/>
    <col min="2063" max="2063" width="27.5703125" style="81" bestFit="1" customWidth="1"/>
    <col min="2064" max="2304" width="9.140625" style="81"/>
    <col min="2305" max="2305" width="29.5703125" style="81" bestFit="1" customWidth="1"/>
    <col min="2306" max="2306" width="15.28515625" style="81" bestFit="1" customWidth="1"/>
    <col min="2307" max="2307" width="14.7109375" style="81" bestFit="1" customWidth="1"/>
    <col min="2308" max="2308" width="14" style="81" bestFit="1" customWidth="1"/>
    <col min="2309" max="2309" width="13" style="81" bestFit="1" customWidth="1"/>
    <col min="2310" max="2310" width="16.85546875" style="81" bestFit="1" customWidth="1"/>
    <col min="2311" max="2312" width="16.85546875" style="81" customWidth="1"/>
    <col min="2313" max="2313" width="18.5703125" style="81" bestFit="1" customWidth="1"/>
    <col min="2314" max="2314" width="18.140625" style="81" bestFit="1" customWidth="1"/>
    <col min="2315" max="2315" width="15.5703125" style="81" bestFit="1" customWidth="1"/>
    <col min="2316" max="2316" width="19" style="81" bestFit="1" customWidth="1"/>
    <col min="2317" max="2317" width="19" style="81" customWidth="1"/>
    <col min="2318" max="2318" width="15.140625" style="81" bestFit="1" customWidth="1"/>
    <col min="2319" max="2319" width="27.5703125" style="81" bestFit="1" customWidth="1"/>
    <col min="2320" max="2560" width="9.140625" style="81"/>
    <col min="2561" max="2561" width="29.5703125" style="81" bestFit="1" customWidth="1"/>
    <col min="2562" max="2562" width="15.28515625" style="81" bestFit="1" customWidth="1"/>
    <col min="2563" max="2563" width="14.7109375" style="81" bestFit="1" customWidth="1"/>
    <col min="2564" max="2564" width="14" style="81" bestFit="1" customWidth="1"/>
    <col min="2565" max="2565" width="13" style="81" bestFit="1" customWidth="1"/>
    <col min="2566" max="2566" width="16.85546875" style="81" bestFit="1" customWidth="1"/>
    <col min="2567" max="2568" width="16.85546875" style="81" customWidth="1"/>
    <col min="2569" max="2569" width="18.5703125" style="81" bestFit="1" customWidth="1"/>
    <col min="2570" max="2570" width="18.140625" style="81" bestFit="1" customWidth="1"/>
    <col min="2571" max="2571" width="15.5703125" style="81" bestFit="1" customWidth="1"/>
    <col min="2572" max="2572" width="19" style="81" bestFit="1" customWidth="1"/>
    <col min="2573" max="2573" width="19" style="81" customWidth="1"/>
    <col min="2574" max="2574" width="15.140625" style="81" bestFit="1" customWidth="1"/>
    <col min="2575" max="2575" width="27.5703125" style="81" bestFit="1" customWidth="1"/>
    <col min="2576" max="2816" width="9.140625" style="81"/>
    <col min="2817" max="2817" width="29.5703125" style="81" bestFit="1" customWidth="1"/>
    <col min="2818" max="2818" width="15.28515625" style="81" bestFit="1" customWidth="1"/>
    <col min="2819" max="2819" width="14.7109375" style="81" bestFit="1" customWidth="1"/>
    <col min="2820" max="2820" width="14" style="81" bestFit="1" customWidth="1"/>
    <col min="2821" max="2821" width="13" style="81" bestFit="1" customWidth="1"/>
    <col min="2822" max="2822" width="16.85546875" style="81" bestFit="1" customWidth="1"/>
    <col min="2823" max="2824" width="16.85546875" style="81" customWidth="1"/>
    <col min="2825" max="2825" width="18.5703125" style="81" bestFit="1" customWidth="1"/>
    <col min="2826" max="2826" width="18.140625" style="81" bestFit="1" customWidth="1"/>
    <col min="2827" max="2827" width="15.5703125" style="81" bestFit="1" customWidth="1"/>
    <col min="2828" max="2828" width="19" style="81" bestFit="1" customWidth="1"/>
    <col min="2829" max="2829" width="19" style="81" customWidth="1"/>
    <col min="2830" max="2830" width="15.140625" style="81" bestFit="1" customWidth="1"/>
    <col min="2831" max="2831" width="27.5703125" style="81" bestFit="1" customWidth="1"/>
    <col min="2832" max="3072" width="9.140625" style="81"/>
    <col min="3073" max="3073" width="29.5703125" style="81" bestFit="1" customWidth="1"/>
    <col min="3074" max="3074" width="15.28515625" style="81" bestFit="1" customWidth="1"/>
    <col min="3075" max="3075" width="14.7109375" style="81" bestFit="1" customWidth="1"/>
    <col min="3076" max="3076" width="14" style="81" bestFit="1" customWidth="1"/>
    <col min="3077" max="3077" width="13" style="81" bestFit="1" customWidth="1"/>
    <col min="3078" max="3078" width="16.85546875" style="81" bestFit="1" customWidth="1"/>
    <col min="3079" max="3080" width="16.85546875" style="81" customWidth="1"/>
    <col min="3081" max="3081" width="18.5703125" style="81" bestFit="1" customWidth="1"/>
    <col min="3082" max="3082" width="18.140625" style="81" bestFit="1" customWidth="1"/>
    <col min="3083" max="3083" width="15.5703125" style="81" bestFit="1" customWidth="1"/>
    <col min="3084" max="3084" width="19" style="81" bestFit="1" customWidth="1"/>
    <col min="3085" max="3085" width="19" style="81" customWidth="1"/>
    <col min="3086" max="3086" width="15.140625" style="81" bestFit="1" customWidth="1"/>
    <col min="3087" max="3087" width="27.5703125" style="81" bestFit="1" customWidth="1"/>
    <col min="3088" max="3328" width="9.140625" style="81"/>
    <col min="3329" max="3329" width="29.5703125" style="81" bestFit="1" customWidth="1"/>
    <col min="3330" max="3330" width="15.28515625" style="81" bestFit="1" customWidth="1"/>
    <col min="3331" max="3331" width="14.7109375" style="81" bestFit="1" customWidth="1"/>
    <col min="3332" max="3332" width="14" style="81" bestFit="1" customWidth="1"/>
    <col min="3333" max="3333" width="13" style="81" bestFit="1" customWidth="1"/>
    <col min="3334" max="3334" width="16.85546875" style="81" bestFit="1" customWidth="1"/>
    <col min="3335" max="3336" width="16.85546875" style="81" customWidth="1"/>
    <col min="3337" max="3337" width="18.5703125" style="81" bestFit="1" customWidth="1"/>
    <col min="3338" max="3338" width="18.140625" style="81" bestFit="1" customWidth="1"/>
    <col min="3339" max="3339" width="15.5703125" style="81" bestFit="1" customWidth="1"/>
    <col min="3340" max="3340" width="19" style="81" bestFit="1" customWidth="1"/>
    <col min="3341" max="3341" width="19" style="81" customWidth="1"/>
    <col min="3342" max="3342" width="15.140625" style="81" bestFit="1" customWidth="1"/>
    <col min="3343" max="3343" width="27.5703125" style="81" bestFit="1" customWidth="1"/>
    <col min="3344" max="3584" width="9.140625" style="81"/>
    <col min="3585" max="3585" width="29.5703125" style="81" bestFit="1" customWidth="1"/>
    <col min="3586" max="3586" width="15.28515625" style="81" bestFit="1" customWidth="1"/>
    <col min="3587" max="3587" width="14.7109375" style="81" bestFit="1" customWidth="1"/>
    <col min="3588" max="3588" width="14" style="81" bestFit="1" customWidth="1"/>
    <col min="3589" max="3589" width="13" style="81" bestFit="1" customWidth="1"/>
    <col min="3590" max="3590" width="16.85546875" style="81" bestFit="1" customWidth="1"/>
    <col min="3591" max="3592" width="16.85546875" style="81" customWidth="1"/>
    <col min="3593" max="3593" width="18.5703125" style="81" bestFit="1" customWidth="1"/>
    <col min="3594" max="3594" width="18.140625" style="81" bestFit="1" customWidth="1"/>
    <col min="3595" max="3595" width="15.5703125" style="81" bestFit="1" customWidth="1"/>
    <col min="3596" max="3596" width="19" style="81" bestFit="1" customWidth="1"/>
    <col min="3597" max="3597" width="19" style="81" customWidth="1"/>
    <col min="3598" max="3598" width="15.140625" style="81" bestFit="1" customWidth="1"/>
    <col min="3599" max="3599" width="27.5703125" style="81" bestFit="1" customWidth="1"/>
    <col min="3600" max="3840" width="9.140625" style="81"/>
    <col min="3841" max="3841" width="29.5703125" style="81" bestFit="1" customWidth="1"/>
    <col min="3842" max="3842" width="15.28515625" style="81" bestFit="1" customWidth="1"/>
    <col min="3843" max="3843" width="14.7109375" style="81" bestFit="1" customWidth="1"/>
    <col min="3844" max="3844" width="14" style="81" bestFit="1" customWidth="1"/>
    <col min="3845" max="3845" width="13" style="81" bestFit="1" customWidth="1"/>
    <col min="3846" max="3846" width="16.85546875" style="81" bestFit="1" customWidth="1"/>
    <col min="3847" max="3848" width="16.85546875" style="81" customWidth="1"/>
    <col min="3849" max="3849" width="18.5703125" style="81" bestFit="1" customWidth="1"/>
    <col min="3850" max="3850" width="18.140625" style="81" bestFit="1" customWidth="1"/>
    <col min="3851" max="3851" width="15.5703125" style="81" bestFit="1" customWidth="1"/>
    <col min="3852" max="3852" width="19" style="81" bestFit="1" customWidth="1"/>
    <col min="3853" max="3853" width="19" style="81" customWidth="1"/>
    <col min="3854" max="3854" width="15.140625" style="81" bestFit="1" customWidth="1"/>
    <col min="3855" max="3855" width="27.5703125" style="81" bestFit="1" customWidth="1"/>
    <col min="3856" max="4096" width="9.140625" style="81"/>
    <col min="4097" max="4097" width="29.5703125" style="81" bestFit="1" customWidth="1"/>
    <col min="4098" max="4098" width="15.28515625" style="81" bestFit="1" customWidth="1"/>
    <col min="4099" max="4099" width="14.7109375" style="81" bestFit="1" customWidth="1"/>
    <col min="4100" max="4100" width="14" style="81" bestFit="1" customWidth="1"/>
    <col min="4101" max="4101" width="13" style="81" bestFit="1" customWidth="1"/>
    <col min="4102" max="4102" width="16.85546875" style="81" bestFit="1" customWidth="1"/>
    <col min="4103" max="4104" width="16.85546875" style="81" customWidth="1"/>
    <col min="4105" max="4105" width="18.5703125" style="81" bestFit="1" customWidth="1"/>
    <col min="4106" max="4106" width="18.140625" style="81" bestFit="1" customWidth="1"/>
    <col min="4107" max="4107" width="15.5703125" style="81" bestFit="1" customWidth="1"/>
    <col min="4108" max="4108" width="19" style="81" bestFit="1" customWidth="1"/>
    <col min="4109" max="4109" width="19" style="81" customWidth="1"/>
    <col min="4110" max="4110" width="15.140625" style="81" bestFit="1" customWidth="1"/>
    <col min="4111" max="4111" width="27.5703125" style="81" bestFit="1" customWidth="1"/>
    <col min="4112" max="4352" width="9.140625" style="81"/>
    <col min="4353" max="4353" width="29.5703125" style="81" bestFit="1" customWidth="1"/>
    <col min="4354" max="4354" width="15.28515625" style="81" bestFit="1" customWidth="1"/>
    <col min="4355" max="4355" width="14.7109375" style="81" bestFit="1" customWidth="1"/>
    <col min="4356" max="4356" width="14" style="81" bestFit="1" customWidth="1"/>
    <col min="4357" max="4357" width="13" style="81" bestFit="1" customWidth="1"/>
    <col min="4358" max="4358" width="16.85546875" style="81" bestFit="1" customWidth="1"/>
    <col min="4359" max="4360" width="16.85546875" style="81" customWidth="1"/>
    <col min="4361" max="4361" width="18.5703125" style="81" bestFit="1" customWidth="1"/>
    <col min="4362" max="4362" width="18.140625" style="81" bestFit="1" customWidth="1"/>
    <col min="4363" max="4363" width="15.5703125" style="81" bestFit="1" customWidth="1"/>
    <col min="4364" max="4364" width="19" style="81" bestFit="1" customWidth="1"/>
    <col min="4365" max="4365" width="19" style="81" customWidth="1"/>
    <col min="4366" max="4366" width="15.140625" style="81" bestFit="1" customWidth="1"/>
    <col min="4367" max="4367" width="27.5703125" style="81" bestFit="1" customWidth="1"/>
    <col min="4368" max="4608" width="9.140625" style="81"/>
    <col min="4609" max="4609" width="29.5703125" style="81" bestFit="1" customWidth="1"/>
    <col min="4610" max="4610" width="15.28515625" style="81" bestFit="1" customWidth="1"/>
    <col min="4611" max="4611" width="14.7109375" style="81" bestFit="1" customWidth="1"/>
    <col min="4612" max="4612" width="14" style="81" bestFit="1" customWidth="1"/>
    <col min="4613" max="4613" width="13" style="81" bestFit="1" customWidth="1"/>
    <col min="4614" max="4614" width="16.85546875" style="81" bestFit="1" customWidth="1"/>
    <col min="4615" max="4616" width="16.85546875" style="81" customWidth="1"/>
    <col min="4617" max="4617" width="18.5703125" style="81" bestFit="1" customWidth="1"/>
    <col min="4618" max="4618" width="18.140625" style="81" bestFit="1" customWidth="1"/>
    <col min="4619" max="4619" width="15.5703125" style="81" bestFit="1" customWidth="1"/>
    <col min="4620" max="4620" width="19" style="81" bestFit="1" customWidth="1"/>
    <col min="4621" max="4621" width="19" style="81" customWidth="1"/>
    <col min="4622" max="4622" width="15.140625" style="81" bestFit="1" customWidth="1"/>
    <col min="4623" max="4623" width="27.5703125" style="81" bestFit="1" customWidth="1"/>
    <col min="4624" max="4864" width="9.140625" style="81"/>
    <col min="4865" max="4865" width="29.5703125" style="81" bestFit="1" customWidth="1"/>
    <col min="4866" max="4866" width="15.28515625" style="81" bestFit="1" customWidth="1"/>
    <col min="4867" max="4867" width="14.7109375" style="81" bestFit="1" customWidth="1"/>
    <col min="4868" max="4868" width="14" style="81" bestFit="1" customWidth="1"/>
    <col min="4869" max="4869" width="13" style="81" bestFit="1" customWidth="1"/>
    <col min="4870" max="4870" width="16.85546875" style="81" bestFit="1" customWidth="1"/>
    <col min="4871" max="4872" width="16.85546875" style="81" customWidth="1"/>
    <col min="4873" max="4873" width="18.5703125" style="81" bestFit="1" customWidth="1"/>
    <col min="4874" max="4874" width="18.140625" style="81" bestFit="1" customWidth="1"/>
    <col min="4875" max="4875" width="15.5703125" style="81" bestFit="1" customWidth="1"/>
    <col min="4876" max="4876" width="19" style="81" bestFit="1" customWidth="1"/>
    <col min="4877" max="4877" width="19" style="81" customWidth="1"/>
    <col min="4878" max="4878" width="15.140625" style="81" bestFit="1" customWidth="1"/>
    <col min="4879" max="4879" width="27.5703125" style="81" bestFit="1" customWidth="1"/>
    <col min="4880" max="5120" width="9.140625" style="81"/>
    <col min="5121" max="5121" width="29.5703125" style="81" bestFit="1" customWidth="1"/>
    <col min="5122" max="5122" width="15.28515625" style="81" bestFit="1" customWidth="1"/>
    <col min="5123" max="5123" width="14.7109375" style="81" bestFit="1" customWidth="1"/>
    <col min="5124" max="5124" width="14" style="81" bestFit="1" customWidth="1"/>
    <col min="5125" max="5125" width="13" style="81" bestFit="1" customWidth="1"/>
    <col min="5126" max="5126" width="16.85546875" style="81" bestFit="1" customWidth="1"/>
    <col min="5127" max="5128" width="16.85546875" style="81" customWidth="1"/>
    <col min="5129" max="5129" width="18.5703125" style="81" bestFit="1" customWidth="1"/>
    <col min="5130" max="5130" width="18.140625" style="81" bestFit="1" customWidth="1"/>
    <col min="5131" max="5131" width="15.5703125" style="81" bestFit="1" customWidth="1"/>
    <col min="5132" max="5132" width="19" style="81" bestFit="1" customWidth="1"/>
    <col min="5133" max="5133" width="19" style="81" customWidth="1"/>
    <col min="5134" max="5134" width="15.140625" style="81" bestFit="1" customWidth="1"/>
    <col min="5135" max="5135" width="27.5703125" style="81" bestFit="1" customWidth="1"/>
    <col min="5136" max="5376" width="9.140625" style="81"/>
    <col min="5377" max="5377" width="29.5703125" style="81" bestFit="1" customWidth="1"/>
    <col min="5378" max="5378" width="15.28515625" style="81" bestFit="1" customWidth="1"/>
    <col min="5379" max="5379" width="14.7109375" style="81" bestFit="1" customWidth="1"/>
    <col min="5380" max="5380" width="14" style="81" bestFit="1" customWidth="1"/>
    <col min="5381" max="5381" width="13" style="81" bestFit="1" customWidth="1"/>
    <col min="5382" max="5382" width="16.85546875" style="81" bestFit="1" customWidth="1"/>
    <col min="5383" max="5384" width="16.85546875" style="81" customWidth="1"/>
    <col min="5385" max="5385" width="18.5703125" style="81" bestFit="1" customWidth="1"/>
    <col min="5386" max="5386" width="18.140625" style="81" bestFit="1" customWidth="1"/>
    <col min="5387" max="5387" width="15.5703125" style="81" bestFit="1" customWidth="1"/>
    <col min="5388" max="5388" width="19" style="81" bestFit="1" customWidth="1"/>
    <col min="5389" max="5389" width="19" style="81" customWidth="1"/>
    <col min="5390" max="5390" width="15.140625" style="81" bestFit="1" customWidth="1"/>
    <col min="5391" max="5391" width="27.5703125" style="81" bestFit="1" customWidth="1"/>
    <col min="5392" max="5632" width="9.140625" style="81"/>
    <col min="5633" max="5633" width="29.5703125" style="81" bestFit="1" customWidth="1"/>
    <col min="5634" max="5634" width="15.28515625" style="81" bestFit="1" customWidth="1"/>
    <col min="5635" max="5635" width="14.7109375" style="81" bestFit="1" customWidth="1"/>
    <col min="5636" max="5636" width="14" style="81" bestFit="1" customWidth="1"/>
    <col min="5637" max="5637" width="13" style="81" bestFit="1" customWidth="1"/>
    <col min="5638" max="5638" width="16.85546875" style="81" bestFit="1" customWidth="1"/>
    <col min="5639" max="5640" width="16.85546875" style="81" customWidth="1"/>
    <col min="5641" max="5641" width="18.5703125" style="81" bestFit="1" customWidth="1"/>
    <col min="5642" max="5642" width="18.140625" style="81" bestFit="1" customWidth="1"/>
    <col min="5643" max="5643" width="15.5703125" style="81" bestFit="1" customWidth="1"/>
    <col min="5644" max="5644" width="19" style="81" bestFit="1" customWidth="1"/>
    <col min="5645" max="5645" width="19" style="81" customWidth="1"/>
    <col min="5646" max="5646" width="15.140625" style="81" bestFit="1" customWidth="1"/>
    <col min="5647" max="5647" width="27.5703125" style="81" bestFit="1" customWidth="1"/>
    <col min="5648" max="5888" width="9.140625" style="81"/>
    <col min="5889" max="5889" width="29.5703125" style="81" bestFit="1" customWidth="1"/>
    <col min="5890" max="5890" width="15.28515625" style="81" bestFit="1" customWidth="1"/>
    <col min="5891" max="5891" width="14.7109375" style="81" bestFit="1" customWidth="1"/>
    <col min="5892" max="5892" width="14" style="81" bestFit="1" customWidth="1"/>
    <col min="5893" max="5893" width="13" style="81" bestFit="1" customWidth="1"/>
    <col min="5894" max="5894" width="16.85546875" style="81" bestFit="1" customWidth="1"/>
    <col min="5895" max="5896" width="16.85546875" style="81" customWidth="1"/>
    <col min="5897" max="5897" width="18.5703125" style="81" bestFit="1" customWidth="1"/>
    <col min="5898" max="5898" width="18.140625" style="81" bestFit="1" customWidth="1"/>
    <col min="5899" max="5899" width="15.5703125" style="81" bestFit="1" customWidth="1"/>
    <col min="5900" max="5900" width="19" style="81" bestFit="1" customWidth="1"/>
    <col min="5901" max="5901" width="19" style="81" customWidth="1"/>
    <col min="5902" max="5902" width="15.140625" style="81" bestFit="1" customWidth="1"/>
    <col min="5903" max="5903" width="27.5703125" style="81" bestFit="1" customWidth="1"/>
    <col min="5904" max="6144" width="9.140625" style="81"/>
    <col min="6145" max="6145" width="29.5703125" style="81" bestFit="1" customWidth="1"/>
    <col min="6146" max="6146" width="15.28515625" style="81" bestFit="1" customWidth="1"/>
    <col min="6147" max="6147" width="14.7109375" style="81" bestFit="1" customWidth="1"/>
    <col min="6148" max="6148" width="14" style="81" bestFit="1" customWidth="1"/>
    <col min="6149" max="6149" width="13" style="81" bestFit="1" customWidth="1"/>
    <col min="6150" max="6150" width="16.85546875" style="81" bestFit="1" customWidth="1"/>
    <col min="6151" max="6152" width="16.85546875" style="81" customWidth="1"/>
    <col min="6153" max="6153" width="18.5703125" style="81" bestFit="1" customWidth="1"/>
    <col min="6154" max="6154" width="18.140625" style="81" bestFit="1" customWidth="1"/>
    <col min="6155" max="6155" width="15.5703125" style="81" bestFit="1" customWidth="1"/>
    <col min="6156" max="6156" width="19" style="81" bestFit="1" customWidth="1"/>
    <col min="6157" max="6157" width="19" style="81" customWidth="1"/>
    <col min="6158" max="6158" width="15.140625" style="81" bestFit="1" customWidth="1"/>
    <col min="6159" max="6159" width="27.5703125" style="81" bestFit="1" customWidth="1"/>
    <col min="6160" max="6400" width="9.140625" style="81"/>
    <col min="6401" max="6401" width="29.5703125" style="81" bestFit="1" customWidth="1"/>
    <col min="6402" max="6402" width="15.28515625" style="81" bestFit="1" customWidth="1"/>
    <col min="6403" max="6403" width="14.7109375" style="81" bestFit="1" customWidth="1"/>
    <col min="6404" max="6404" width="14" style="81" bestFit="1" customWidth="1"/>
    <col min="6405" max="6405" width="13" style="81" bestFit="1" customWidth="1"/>
    <col min="6406" max="6406" width="16.85546875" style="81" bestFit="1" customWidth="1"/>
    <col min="6407" max="6408" width="16.85546875" style="81" customWidth="1"/>
    <col min="6409" max="6409" width="18.5703125" style="81" bestFit="1" customWidth="1"/>
    <col min="6410" max="6410" width="18.140625" style="81" bestFit="1" customWidth="1"/>
    <col min="6411" max="6411" width="15.5703125" style="81" bestFit="1" customWidth="1"/>
    <col min="6412" max="6412" width="19" style="81" bestFit="1" customWidth="1"/>
    <col min="6413" max="6413" width="19" style="81" customWidth="1"/>
    <col min="6414" max="6414" width="15.140625" style="81" bestFit="1" customWidth="1"/>
    <col min="6415" max="6415" width="27.5703125" style="81" bestFit="1" customWidth="1"/>
    <col min="6416" max="6656" width="9.140625" style="81"/>
    <col min="6657" max="6657" width="29.5703125" style="81" bestFit="1" customWidth="1"/>
    <col min="6658" max="6658" width="15.28515625" style="81" bestFit="1" customWidth="1"/>
    <col min="6659" max="6659" width="14.7109375" style="81" bestFit="1" customWidth="1"/>
    <col min="6660" max="6660" width="14" style="81" bestFit="1" customWidth="1"/>
    <col min="6661" max="6661" width="13" style="81" bestFit="1" customWidth="1"/>
    <col min="6662" max="6662" width="16.85546875" style="81" bestFit="1" customWidth="1"/>
    <col min="6663" max="6664" width="16.85546875" style="81" customWidth="1"/>
    <col min="6665" max="6665" width="18.5703125" style="81" bestFit="1" customWidth="1"/>
    <col min="6666" max="6666" width="18.140625" style="81" bestFit="1" customWidth="1"/>
    <col min="6667" max="6667" width="15.5703125" style="81" bestFit="1" customWidth="1"/>
    <col min="6668" max="6668" width="19" style="81" bestFit="1" customWidth="1"/>
    <col min="6669" max="6669" width="19" style="81" customWidth="1"/>
    <col min="6670" max="6670" width="15.140625" style="81" bestFit="1" customWidth="1"/>
    <col min="6671" max="6671" width="27.5703125" style="81" bestFit="1" customWidth="1"/>
    <col min="6672" max="6912" width="9.140625" style="81"/>
    <col min="6913" max="6913" width="29.5703125" style="81" bestFit="1" customWidth="1"/>
    <col min="6914" max="6914" width="15.28515625" style="81" bestFit="1" customWidth="1"/>
    <col min="6915" max="6915" width="14.7109375" style="81" bestFit="1" customWidth="1"/>
    <col min="6916" max="6916" width="14" style="81" bestFit="1" customWidth="1"/>
    <col min="6917" max="6917" width="13" style="81" bestFit="1" customWidth="1"/>
    <col min="6918" max="6918" width="16.85546875" style="81" bestFit="1" customWidth="1"/>
    <col min="6919" max="6920" width="16.85546875" style="81" customWidth="1"/>
    <col min="6921" max="6921" width="18.5703125" style="81" bestFit="1" customWidth="1"/>
    <col min="6922" max="6922" width="18.140625" style="81" bestFit="1" customWidth="1"/>
    <col min="6923" max="6923" width="15.5703125" style="81" bestFit="1" customWidth="1"/>
    <col min="6924" max="6924" width="19" style="81" bestFit="1" customWidth="1"/>
    <col min="6925" max="6925" width="19" style="81" customWidth="1"/>
    <col min="6926" max="6926" width="15.140625" style="81" bestFit="1" customWidth="1"/>
    <col min="6927" max="6927" width="27.5703125" style="81" bestFit="1" customWidth="1"/>
    <col min="6928" max="7168" width="9.140625" style="81"/>
    <col min="7169" max="7169" width="29.5703125" style="81" bestFit="1" customWidth="1"/>
    <col min="7170" max="7170" width="15.28515625" style="81" bestFit="1" customWidth="1"/>
    <col min="7171" max="7171" width="14.7109375" style="81" bestFit="1" customWidth="1"/>
    <col min="7172" max="7172" width="14" style="81" bestFit="1" customWidth="1"/>
    <col min="7173" max="7173" width="13" style="81" bestFit="1" customWidth="1"/>
    <col min="7174" max="7174" width="16.85546875" style="81" bestFit="1" customWidth="1"/>
    <col min="7175" max="7176" width="16.85546875" style="81" customWidth="1"/>
    <col min="7177" max="7177" width="18.5703125" style="81" bestFit="1" customWidth="1"/>
    <col min="7178" max="7178" width="18.140625" style="81" bestFit="1" customWidth="1"/>
    <col min="7179" max="7179" width="15.5703125" style="81" bestFit="1" customWidth="1"/>
    <col min="7180" max="7180" width="19" style="81" bestFit="1" customWidth="1"/>
    <col min="7181" max="7181" width="19" style="81" customWidth="1"/>
    <col min="7182" max="7182" width="15.140625" style="81" bestFit="1" customWidth="1"/>
    <col min="7183" max="7183" width="27.5703125" style="81" bestFit="1" customWidth="1"/>
    <col min="7184" max="7424" width="9.140625" style="81"/>
    <col min="7425" max="7425" width="29.5703125" style="81" bestFit="1" customWidth="1"/>
    <col min="7426" max="7426" width="15.28515625" style="81" bestFit="1" customWidth="1"/>
    <col min="7427" max="7427" width="14.7109375" style="81" bestFit="1" customWidth="1"/>
    <col min="7428" max="7428" width="14" style="81" bestFit="1" customWidth="1"/>
    <col min="7429" max="7429" width="13" style="81" bestFit="1" customWidth="1"/>
    <col min="7430" max="7430" width="16.85546875" style="81" bestFit="1" customWidth="1"/>
    <col min="7431" max="7432" width="16.85546875" style="81" customWidth="1"/>
    <col min="7433" max="7433" width="18.5703125" style="81" bestFit="1" customWidth="1"/>
    <col min="7434" max="7434" width="18.140625" style="81" bestFit="1" customWidth="1"/>
    <col min="7435" max="7435" width="15.5703125" style="81" bestFit="1" customWidth="1"/>
    <col min="7436" max="7436" width="19" style="81" bestFit="1" customWidth="1"/>
    <col min="7437" max="7437" width="19" style="81" customWidth="1"/>
    <col min="7438" max="7438" width="15.140625" style="81" bestFit="1" customWidth="1"/>
    <col min="7439" max="7439" width="27.5703125" style="81" bestFit="1" customWidth="1"/>
    <col min="7440" max="7680" width="9.140625" style="81"/>
    <col min="7681" max="7681" width="29.5703125" style="81" bestFit="1" customWidth="1"/>
    <col min="7682" max="7682" width="15.28515625" style="81" bestFit="1" customWidth="1"/>
    <col min="7683" max="7683" width="14.7109375" style="81" bestFit="1" customWidth="1"/>
    <col min="7684" max="7684" width="14" style="81" bestFit="1" customWidth="1"/>
    <col min="7685" max="7685" width="13" style="81" bestFit="1" customWidth="1"/>
    <col min="7686" max="7686" width="16.85546875" style="81" bestFit="1" customWidth="1"/>
    <col min="7687" max="7688" width="16.85546875" style="81" customWidth="1"/>
    <col min="7689" max="7689" width="18.5703125" style="81" bestFit="1" customWidth="1"/>
    <col min="7690" max="7690" width="18.140625" style="81" bestFit="1" customWidth="1"/>
    <col min="7691" max="7691" width="15.5703125" style="81" bestFit="1" customWidth="1"/>
    <col min="7692" max="7692" width="19" style="81" bestFit="1" customWidth="1"/>
    <col min="7693" max="7693" width="19" style="81" customWidth="1"/>
    <col min="7694" max="7694" width="15.140625" style="81" bestFit="1" customWidth="1"/>
    <col min="7695" max="7695" width="27.5703125" style="81" bestFit="1" customWidth="1"/>
    <col min="7696" max="7936" width="9.140625" style="81"/>
    <col min="7937" max="7937" width="29.5703125" style="81" bestFit="1" customWidth="1"/>
    <col min="7938" max="7938" width="15.28515625" style="81" bestFit="1" customWidth="1"/>
    <col min="7939" max="7939" width="14.7109375" style="81" bestFit="1" customWidth="1"/>
    <col min="7940" max="7940" width="14" style="81" bestFit="1" customWidth="1"/>
    <col min="7941" max="7941" width="13" style="81" bestFit="1" customWidth="1"/>
    <col min="7942" max="7942" width="16.85546875" style="81" bestFit="1" customWidth="1"/>
    <col min="7943" max="7944" width="16.85546875" style="81" customWidth="1"/>
    <col min="7945" max="7945" width="18.5703125" style="81" bestFit="1" customWidth="1"/>
    <col min="7946" max="7946" width="18.140625" style="81" bestFit="1" customWidth="1"/>
    <col min="7947" max="7947" width="15.5703125" style="81" bestFit="1" customWidth="1"/>
    <col min="7948" max="7948" width="19" style="81" bestFit="1" customWidth="1"/>
    <col min="7949" max="7949" width="19" style="81" customWidth="1"/>
    <col min="7950" max="7950" width="15.140625" style="81" bestFit="1" customWidth="1"/>
    <col min="7951" max="7951" width="27.5703125" style="81" bestFit="1" customWidth="1"/>
    <col min="7952" max="8192" width="9.140625" style="81"/>
    <col min="8193" max="8193" width="29.5703125" style="81" bestFit="1" customWidth="1"/>
    <col min="8194" max="8194" width="15.28515625" style="81" bestFit="1" customWidth="1"/>
    <col min="8195" max="8195" width="14.7109375" style="81" bestFit="1" customWidth="1"/>
    <col min="8196" max="8196" width="14" style="81" bestFit="1" customWidth="1"/>
    <col min="8197" max="8197" width="13" style="81" bestFit="1" customWidth="1"/>
    <col min="8198" max="8198" width="16.85546875" style="81" bestFit="1" customWidth="1"/>
    <col min="8199" max="8200" width="16.85546875" style="81" customWidth="1"/>
    <col min="8201" max="8201" width="18.5703125" style="81" bestFit="1" customWidth="1"/>
    <col min="8202" max="8202" width="18.140625" style="81" bestFit="1" customWidth="1"/>
    <col min="8203" max="8203" width="15.5703125" style="81" bestFit="1" customWidth="1"/>
    <col min="8204" max="8204" width="19" style="81" bestFit="1" customWidth="1"/>
    <col min="8205" max="8205" width="19" style="81" customWidth="1"/>
    <col min="8206" max="8206" width="15.140625" style="81" bestFit="1" customWidth="1"/>
    <col min="8207" max="8207" width="27.5703125" style="81" bestFit="1" customWidth="1"/>
    <col min="8208" max="8448" width="9.140625" style="81"/>
    <col min="8449" max="8449" width="29.5703125" style="81" bestFit="1" customWidth="1"/>
    <col min="8450" max="8450" width="15.28515625" style="81" bestFit="1" customWidth="1"/>
    <col min="8451" max="8451" width="14.7109375" style="81" bestFit="1" customWidth="1"/>
    <col min="8452" max="8452" width="14" style="81" bestFit="1" customWidth="1"/>
    <col min="8453" max="8453" width="13" style="81" bestFit="1" customWidth="1"/>
    <col min="8454" max="8454" width="16.85546875" style="81" bestFit="1" customWidth="1"/>
    <col min="8455" max="8456" width="16.85546875" style="81" customWidth="1"/>
    <col min="8457" max="8457" width="18.5703125" style="81" bestFit="1" customWidth="1"/>
    <col min="8458" max="8458" width="18.140625" style="81" bestFit="1" customWidth="1"/>
    <col min="8459" max="8459" width="15.5703125" style="81" bestFit="1" customWidth="1"/>
    <col min="8460" max="8460" width="19" style="81" bestFit="1" customWidth="1"/>
    <col min="8461" max="8461" width="19" style="81" customWidth="1"/>
    <col min="8462" max="8462" width="15.140625" style="81" bestFit="1" customWidth="1"/>
    <col min="8463" max="8463" width="27.5703125" style="81" bestFit="1" customWidth="1"/>
    <col min="8464" max="8704" width="9.140625" style="81"/>
    <col min="8705" max="8705" width="29.5703125" style="81" bestFit="1" customWidth="1"/>
    <col min="8706" max="8706" width="15.28515625" style="81" bestFit="1" customWidth="1"/>
    <col min="8707" max="8707" width="14.7109375" style="81" bestFit="1" customWidth="1"/>
    <col min="8708" max="8708" width="14" style="81" bestFit="1" customWidth="1"/>
    <col min="8709" max="8709" width="13" style="81" bestFit="1" customWidth="1"/>
    <col min="8710" max="8710" width="16.85546875" style="81" bestFit="1" customWidth="1"/>
    <col min="8711" max="8712" width="16.85546875" style="81" customWidth="1"/>
    <col min="8713" max="8713" width="18.5703125" style="81" bestFit="1" customWidth="1"/>
    <col min="8714" max="8714" width="18.140625" style="81" bestFit="1" customWidth="1"/>
    <col min="8715" max="8715" width="15.5703125" style="81" bestFit="1" customWidth="1"/>
    <col min="8716" max="8716" width="19" style="81" bestFit="1" customWidth="1"/>
    <col min="8717" max="8717" width="19" style="81" customWidth="1"/>
    <col min="8718" max="8718" width="15.140625" style="81" bestFit="1" customWidth="1"/>
    <col min="8719" max="8719" width="27.5703125" style="81" bestFit="1" customWidth="1"/>
    <col min="8720" max="8960" width="9.140625" style="81"/>
    <col min="8961" max="8961" width="29.5703125" style="81" bestFit="1" customWidth="1"/>
    <col min="8962" max="8962" width="15.28515625" style="81" bestFit="1" customWidth="1"/>
    <col min="8963" max="8963" width="14.7109375" style="81" bestFit="1" customWidth="1"/>
    <col min="8964" max="8964" width="14" style="81" bestFit="1" customWidth="1"/>
    <col min="8965" max="8965" width="13" style="81" bestFit="1" customWidth="1"/>
    <col min="8966" max="8966" width="16.85546875" style="81" bestFit="1" customWidth="1"/>
    <col min="8967" max="8968" width="16.85546875" style="81" customWidth="1"/>
    <col min="8969" max="8969" width="18.5703125" style="81" bestFit="1" customWidth="1"/>
    <col min="8970" max="8970" width="18.140625" style="81" bestFit="1" customWidth="1"/>
    <col min="8971" max="8971" width="15.5703125" style="81" bestFit="1" customWidth="1"/>
    <col min="8972" max="8972" width="19" style="81" bestFit="1" customWidth="1"/>
    <col min="8973" max="8973" width="19" style="81" customWidth="1"/>
    <col min="8974" max="8974" width="15.140625" style="81" bestFit="1" customWidth="1"/>
    <col min="8975" max="8975" width="27.5703125" style="81" bestFit="1" customWidth="1"/>
    <col min="8976" max="9216" width="9.140625" style="81"/>
    <col min="9217" max="9217" width="29.5703125" style="81" bestFit="1" customWidth="1"/>
    <col min="9218" max="9218" width="15.28515625" style="81" bestFit="1" customWidth="1"/>
    <col min="9219" max="9219" width="14.7109375" style="81" bestFit="1" customWidth="1"/>
    <col min="9220" max="9220" width="14" style="81" bestFit="1" customWidth="1"/>
    <col min="9221" max="9221" width="13" style="81" bestFit="1" customWidth="1"/>
    <col min="9222" max="9222" width="16.85546875" style="81" bestFit="1" customWidth="1"/>
    <col min="9223" max="9224" width="16.85546875" style="81" customWidth="1"/>
    <col min="9225" max="9225" width="18.5703125" style="81" bestFit="1" customWidth="1"/>
    <col min="9226" max="9226" width="18.140625" style="81" bestFit="1" customWidth="1"/>
    <col min="9227" max="9227" width="15.5703125" style="81" bestFit="1" customWidth="1"/>
    <col min="9228" max="9228" width="19" style="81" bestFit="1" customWidth="1"/>
    <col min="9229" max="9229" width="19" style="81" customWidth="1"/>
    <col min="9230" max="9230" width="15.140625" style="81" bestFit="1" customWidth="1"/>
    <col min="9231" max="9231" width="27.5703125" style="81" bestFit="1" customWidth="1"/>
    <col min="9232" max="9472" width="9.140625" style="81"/>
    <col min="9473" max="9473" width="29.5703125" style="81" bestFit="1" customWidth="1"/>
    <col min="9474" max="9474" width="15.28515625" style="81" bestFit="1" customWidth="1"/>
    <col min="9475" max="9475" width="14.7109375" style="81" bestFit="1" customWidth="1"/>
    <col min="9476" max="9476" width="14" style="81" bestFit="1" customWidth="1"/>
    <col min="9477" max="9477" width="13" style="81" bestFit="1" customWidth="1"/>
    <col min="9478" max="9478" width="16.85546875" style="81" bestFit="1" customWidth="1"/>
    <col min="9479" max="9480" width="16.85546875" style="81" customWidth="1"/>
    <col min="9481" max="9481" width="18.5703125" style="81" bestFit="1" customWidth="1"/>
    <col min="9482" max="9482" width="18.140625" style="81" bestFit="1" customWidth="1"/>
    <col min="9483" max="9483" width="15.5703125" style="81" bestFit="1" customWidth="1"/>
    <col min="9484" max="9484" width="19" style="81" bestFit="1" customWidth="1"/>
    <col min="9485" max="9485" width="19" style="81" customWidth="1"/>
    <col min="9486" max="9486" width="15.140625" style="81" bestFit="1" customWidth="1"/>
    <col min="9487" max="9487" width="27.5703125" style="81" bestFit="1" customWidth="1"/>
    <col min="9488" max="9728" width="9.140625" style="81"/>
    <col min="9729" max="9729" width="29.5703125" style="81" bestFit="1" customWidth="1"/>
    <col min="9730" max="9730" width="15.28515625" style="81" bestFit="1" customWidth="1"/>
    <col min="9731" max="9731" width="14.7109375" style="81" bestFit="1" customWidth="1"/>
    <col min="9732" max="9732" width="14" style="81" bestFit="1" customWidth="1"/>
    <col min="9733" max="9733" width="13" style="81" bestFit="1" customWidth="1"/>
    <col min="9734" max="9734" width="16.85546875" style="81" bestFit="1" customWidth="1"/>
    <col min="9735" max="9736" width="16.85546875" style="81" customWidth="1"/>
    <col min="9737" max="9737" width="18.5703125" style="81" bestFit="1" customWidth="1"/>
    <col min="9738" max="9738" width="18.140625" style="81" bestFit="1" customWidth="1"/>
    <col min="9739" max="9739" width="15.5703125" style="81" bestFit="1" customWidth="1"/>
    <col min="9740" max="9740" width="19" style="81" bestFit="1" customWidth="1"/>
    <col min="9741" max="9741" width="19" style="81" customWidth="1"/>
    <col min="9742" max="9742" width="15.140625" style="81" bestFit="1" customWidth="1"/>
    <col min="9743" max="9743" width="27.5703125" style="81" bestFit="1" customWidth="1"/>
    <col min="9744" max="9984" width="9.140625" style="81"/>
    <col min="9985" max="9985" width="29.5703125" style="81" bestFit="1" customWidth="1"/>
    <col min="9986" max="9986" width="15.28515625" style="81" bestFit="1" customWidth="1"/>
    <col min="9987" max="9987" width="14.7109375" style="81" bestFit="1" customWidth="1"/>
    <col min="9988" max="9988" width="14" style="81" bestFit="1" customWidth="1"/>
    <col min="9989" max="9989" width="13" style="81" bestFit="1" customWidth="1"/>
    <col min="9990" max="9990" width="16.85546875" style="81" bestFit="1" customWidth="1"/>
    <col min="9991" max="9992" width="16.85546875" style="81" customWidth="1"/>
    <col min="9993" max="9993" width="18.5703125" style="81" bestFit="1" customWidth="1"/>
    <col min="9994" max="9994" width="18.140625" style="81" bestFit="1" customWidth="1"/>
    <col min="9995" max="9995" width="15.5703125" style="81" bestFit="1" customWidth="1"/>
    <col min="9996" max="9996" width="19" style="81" bestFit="1" customWidth="1"/>
    <col min="9997" max="9997" width="19" style="81" customWidth="1"/>
    <col min="9998" max="9998" width="15.140625" style="81" bestFit="1" customWidth="1"/>
    <col min="9999" max="9999" width="27.5703125" style="81" bestFit="1" customWidth="1"/>
    <col min="10000" max="10240" width="9.140625" style="81"/>
    <col min="10241" max="10241" width="29.5703125" style="81" bestFit="1" customWidth="1"/>
    <col min="10242" max="10242" width="15.28515625" style="81" bestFit="1" customWidth="1"/>
    <col min="10243" max="10243" width="14.7109375" style="81" bestFit="1" customWidth="1"/>
    <col min="10244" max="10244" width="14" style="81" bestFit="1" customWidth="1"/>
    <col min="10245" max="10245" width="13" style="81" bestFit="1" customWidth="1"/>
    <col min="10246" max="10246" width="16.85546875" style="81" bestFit="1" customWidth="1"/>
    <col min="10247" max="10248" width="16.85546875" style="81" customWidth="1"/>
    <col min="10249" max="10249" width="18.5703125" style="81" bestFit="1" customWidth="1"/>
    <col min="10250" max="10250" width="18.140625" style="81" bestFit="1" customWidth="1"/>
    <col min="10251" max="10251" width="15.5703125" style="81" bestFit="1" customWidth="1"/>
    <col min="10252" max="10252" width="19" style="81" bestFit="1" customWidth="1"/>
    <col min="10253" max="10253" width="19" style="81" customWidth="1"/>
    <col min="10254" max="10254" width="15.140625" style="81" bestFit="1" customWidth="1"/>
    <col min="10255" max="10255" width="27.5703125" style="81" bestFit="1" customWidth="1"/>
    <col min="10256" max="10496" width="9.140625" style="81"/>
    <col min="10497" max="10497" width="29.5703125" style="81" bestFit="1" customWidth="1"/>
    <col min="10498" max="10498" width="15.28515625" style="81" bestFit="1" customWidth="1"/>
    <col min="10499" max="10499" width="14.7109375" style="81" bestFit="1" customWidth="1"/>
    <col min="10500" max="10500" width="14" style="81" bestFit="1" customWidth="1"/>
    <col min="10501" max="10501" width="13" style="81" bestFit="1" customWidth="1"/>
    <col min="10502" max="10502" width="16.85546875" style="81" bestFit="1" customWidth="1"/>
    <col min="10503" max="10504" width="16.85546875" style="81" customWidth="1"/>
    <col min="10505" max="10505" width="18.5703125" style="81" bestFit="1" customWidth="1"/>
    <col min="10506" max="10506" width="18.140625" style="81" bestFit="1" customWidth="1"/>
    <col min="10507" max="10507" width="15.5703125" style="81" bestFit="1" customWidth="1"/>
    <col min="10508" max="10508" width="19" style="81" bestFit="1" customWidth="1"/>
    <col min="10509" max="10509" width="19" style="81" customWidth="1"/>
    <col min="10510" max="10510" width="15.140625" style="81" bestFit="1" customWidth="1"/>
    <col min="10511" max="10511" width="27.5703125" style="81" bestFit="1" customWidth="1"/>
    <col min="10512" max="10752" width="9.140625" style="81"/>
    <col min="10753" max="10753" width="29.5703125" style="81" bestFit="1" customWidth="1"/>
    <col min="10754" max="10754" width="15.28515625" style="81" bestFit="1" customWidth="1"/>
    <col min="10755" max="10755" width="14.7109375" style="81" bestFit="1" customWidth="1"/>
    <col min="10756" max="10756" width="14" style="81" bestFit="1" customWidth="1"/>
    <col min="10757" max="10757" width="13" style="81" bestFit="1" customWidth="1"/>
    <col min="10758" max="10758" width="16.85546875" style="81" bestFit="1" customWidth="1"/>
    <col min="10759" max="10760" width="16.85546875" style="81" customWidth="1"/>
    <col min="10761" max="10761" width="18.5703125" style="81" bestFit="1" customWidth="1"/>
    <col min="10762" max="10762" width="18.140625" style="81" bestFit="1" customWidth="1"/>
    <col min="10763" max="10763" width="15.5703125" style="81" bestFit="1" customWidth="1"/>
    <col min="10764" max="10764" width="19" style="81" bestFit="1" customWidth="1"/>
    <col min="10765" max="10765" width="19" style="81" customWidth="1"/>
    <col min="10766" max="10766" width="15.140625" style="81" bestFit="1" customWidth="1"/>
    <col min="10767" max="10767" width="27.5703125" style="81" bestFit="1" customWidth="1"/>
    <col min="10768" max="11008" width="9.140625" style="81"/>
    <col min="11009" max="11009" width="29.5703125" style="81" bestFit="1" customWidth="1"/>
    <col min="11010" max="11010" width="15.28515625" style="81" bestFit="1" customWidth="1"/>
    <col min="11011" max="11011" width="14.7109375" style="81" bestFit="1" customWidth="1"/>
    <col min="11012" max="11012" width="14" style="81" bestFit="1" customWidth="1"/>
    <col min="11013" max="11013" width="13" style="81" bestFit="1" customWidth="1"/>
    <col min="11014" max="11014" width="16.85546875" style="81" bestFit="1" customWidth="1"/>
    <col min="11015" max="11016" width="16.85546875" style="81" customWidth="1"/>
    <col min="11017" max="11017" width="18.5703125" style="81" bestFit="1" customWidth="1"/>
    <col min="11018" max="11018" width="18.140625" style="81" bestFit="1" customWidth="1"/>
    <col min="11019" max="11019" width="15.5703125" style="81" bestFit="1" customWidth="1"/>
    <col min="11020" max="11020" width="19" style="81" bestFit="1" customWidth="1"/>
    <col min="11021" max="11021" width="19" style="81" customWidth="1"/>
    <col min="11022" max="11022" width="15.140625" style="81" bestFit="1" customWidth="1"/>
    <col min="11023" max="11023" width="27.5703125" style="81" bestFit="1" customWidth="1"/>
    <col min="11024" max="11264" width="9.140625" style="81"/>
    <col min="11265" max="11265" width="29.5703125" style="81" bestFit="1" customWidth="1"/>
    <col min="11266" max="11266" width="15.28515625" style="81" bestFit="1" customWidth="1"/>
    <col min="11267" max="11267" width="14.7109375" style="81" bestFit="1" customWidth="1"/>
    <col min="11268" max="11268" width="14" style="81" bestFit="1" customWidth="1"/>
    <col min="11269" max="11269" width="13" style="81" bestFit="1" customWidth="1"/>
    <col min="11270" max="11270" width="16.85546875" style="81" bestFit="1" customWidth="1"/>
    <col min="11271" max="11272" width="16.85546875" style="81" customWidth="1"/>
    <col min="11273" max="11273" width="18.5703125" style="81" bestFit="1" customWidth="1"/>
    <col min="11274" max="11274" width="18.140625" style="81" bestFit="1" customWidth="1"/>
    <col min="11275" max="11275" width="15.5703125" style="81" bestFit="1" customWidth="1"/>
    <col min="11276" max="11276" width="19" style="81" bestFit="1" customWidth="1"/>
    <col min="11277" max="11277" width="19" style="81" customWidth="1"/>
    <col min="11278" max="11278" width="15.140625" style="81" bestFit="1" customWidth="1"/>
    <col min="11279" max="11279" width="27.5703125" style="81" bestFit="1" customWidth="1"/>
    <col min="11280" max="11520" width="9.140625" style="81"/>
    <col min="11521" max="11521" width="29.5703125" style="81" bestFit="1" customWidth="1"/>
    <col min="11522" max="11522" width="15.28515625" style="81" bestFit="1" customWidth="1"/>
    <col min="11523" max="11523" width="14.7109375" style="81" bestFit="1" customWidth="1"/>
    <col min="11524" max="11524" width="14" style="81" bestFit="1" customWidth="1"/>
    <col min="11525" max="11525" width="13" style="81" bestFit="1" customWidth="1"/>
    <col min="11526" max="11526" width="16.85546875" style="81" bestFit="1" customWidth="1"/>
    <col min="11527" max="11528" width="16.85546875" style="81" customWidth="1"/>
    <col min="11529" max="11529" width="18.5703125" style="81" bestFit="1" customWidth="1"/>
    <col min="11530" max="11530" width="18.140625" style="81" bestFit="1" customWidth="1"/>
    <col min="11531" max="11531" width="15.5703125" style="81" bestFit="1" customWidth="1"/>
    <col min="11532" max="11532" width="19" style="81" bestFit="1" customWidth="1"/>
    <col min="11533" max="11533" width="19" style="81" customWidth="1"/>
    <col min="11534" max="11534" width="15.140625" style="81" bestFit="1" customWidth="1"/>
    <col min="11535" max="11535" width="27.5703125" style="81" bestFit="1" customWidth="1"/>
    <col min="11536" max="11776" width="9.140625" style="81"/>
    <col min="11777" max="11777" width="29.5703125" style="81" bestFit="1" customWidth="1"/>
    <col min="11778" max="11778" width="15.28515625" style="81" bestFit="1" customWidth="1"/>
    <col min="11779" max="11779" width="14.7109375" style="81" bestFit="1" customWidth="1"/>
    <col min="11780" max="11780" width="14" style="81" bestFit="1" customWidth="1"/>
    <col min="11781" max="11781" width="13" style="81" bestFit="1" customWidth="1"/>
    <col min="11782" max="11782" width="16.85546875" style="81" bestFit="1" customWidth="1"/>
    <col min="11783" max="11784" width="16.85546875" style="81" customWidth="1"/>
    <col min="11785" max="11785" width="18.5703125" style="81" bestFit="1" customWidth="1"/>
    <col min="11786" max="11786" width="18.140625" style="81" bestFit="1" customWidth="1"/>
    <col min="11787" max="11787" width="15.5703125" style="81" bestFit="1" customWidth="1"/>
    <col min="11788" max="11788" width="19" style="81" bestFit="1" customWidth="1"/>
    <col min="11789" max="11789" width="19" style="81" customWidth="1"/>
    <col min="11790" max="11790" width="15.140625" style="81" bestFit="1" customWidth="1"/>
    <col min="11791" max="11791" width="27.5703125" style="81" bestFit="1" customWidth="1"/>
    <col min="11792" max="12032" width="9.140625" style="81"/>
    <col min="12033" max="12033" width="29.5703125" style="81" bestFit="1" customWidth="1"/>
    <col min="12034" max="12034" width="15.28515625" style="81" bestFit="1" customWidth="1"/>
    <col min="12035" max="12035" width="14.7109375" style="81" bestFit="1" customWidth="1"/>
    <col min="12036" max="12036" width="14" style="81" bestFit="1" customWidth="1"/>
    <col min="12037" max="12037" width="13" style="81" bestFit="1" customWidth="1"/>
    <col min="12038" max="12038" width="16.85546875" style="81" bestFit="1" customWidth="1"/>
    <col min="12039" max="12040" width="16.85546875" style="81" customWidth="1"/>
    <col min="12041" max="12041" width="18.5703125" style="81" bestFit="1" customWidth="1"/>
    <col min="12042" max="12042" width="18.140625" style="81" bestFit="1" customWidth="1"/>
    <col min="12043" max="12043" width="15.5703125" style="81" bestFit="1" customWidth="1"/>
    <col min="12044" max="12044" width="19" style="81" bestFit="1" customWidth="1"/>
    <col min="12045" max="12045" width="19" style="81" customWidth="1"/>
    <col min="12046" max="12046" width="15.140625" style="81" bestFit="1" customWidth="1"/>
    <col min="12047" max="12047" width="27.5703125" style="81" bestFit="1" customWidth="1"/>
    <col min="12048" max="12288" width="9.140625" style="81"/>
    <col min="12289" max="12289" width="29.5703125" style="81" bestFit="1" customWidth="1"/>
    <col min="12290" max="12290" width="15.28515625" style="81" bestFit="1" customWidth="1"/>
    <col min="12291" max="12291" width="14.7109375" style="81" bestFit="1" customWidth="1"/>
    <col min="12292" max="12292" width="14" style="81" bestFit="1" customWidth="1"/>
    <col min="12293" max="12293" width="13" style="81" bestFit="1" customWidth="1"/>
    <col min="12294" max="12294" width="16.85546875" style="81" bestFit="1" customWidth="1"/>
    <col min="12295" max="12296" width="16.85546875" style="81" customWidth="1"/>
    <col min="12297" max="12297" width="18.5703125" style="81" bestFit="1" customWidth="1"/>
    <col min="12298" max="12298" width="18.140625" style="81" bestFit="1" customWidth="1"/>
    <col min="12299" max="12299" width="15.5703125" style="81" bestFit="1" customWidth="1"/>
    <col min="12300" max="12300" width="19" style="81" bestFit="1" customWidth="1"/>
    <col min="12301" max="12301" width="19" style="81" customWidth="1"/>
    <col min="12302" max="12302" width="15.140625" style="81" bestFit="1" customWidth="1"/>
    <col min="12303" max="12303" width="27.5703125" style="81" bestFit="1" customWidth="1"/>
    <col min="12304" max="12544" width="9.140625" style="81"/>
    <col min="12545" max="12545" width="29.5703125" style="81" bestFit="1" customWidth="1"/>
    <col min="12546" max="12546" width="15.28515625" style="81" bestFit="1" customWidth="1"/>
    <col min="12547" max="12547" width="14.7109375" style="81" bestFit="1" customWidth="1"/>
    <col min="12548" max="12548" width="14" style="81" bestFit="1" customWidth="1"/>
    <col min="12549" max="12549" width="13" style="81" bestFit="1" customWidth="1"/>
    <col min="12550" max="12550" width="16.85546875" style="81" bestFit="1" customWidth="1"/>
    <col min="12551" max="12552" width="16.85546875" style="81" customWidth="1"/>
    <col min="12553" max="12553" width="18.5703125" style="81" bestFit="1" customWidth="1"/>
    <col min="12554" max="12554" width="18.140625" style="81" bestFit="1" customWidth="1"/>
    <col min="12555" max="12555" width="15.5703125" style="81" bestFit="1" customWidth="1"/>
    <col min="12556" max="12556" width="19" style="81" bestFit="1" customWidth="1"/>
    <col min="12557" max="12557" width="19" style="81" customWidth="1"/>
    <col min="12558" max="12558" width="15.140625" style="81" bestFit="1" customWidth="1"/>
    <col min="12559" max="12559" width="27.5703125" style="81" bestFit="1" customWidth="1"/>
    <col min="12560" max="12800" width="9.140625" style="81"/>
    <col min="12801" max="12801" width="29.5703125" style="81" bestFit="1" customWidth="1"/>
    <col min="12802" max="12802" width="15.28515625" style="81" bestFit="1" customWidth="1"/>
    <col min="12803" max="12803" width="14.7109375" style="81" bestFit="1" customWidth="1"/>
    <col min="12804" max="12804" width="14" style="81" bestFit="1" customWidth="1"/>
    <col min="12805" max="12805" width="13" style="81" bestFit="1" customWidth="1"/>
    <col min="12806" max="12806" width="16.85546875" style="81" bestFit="1" customWidth="1"/>
    <col min="12807" max="12808" width="16.85546875" style="81" customWidth="1"/>
    <col min="12809" max="12809" width="18.5703125" style="81" bestFit="1" customWidth="1"/>
    <col min="12810" max="12810" width="18.140625" style="81" bestFit="1" customWidth="1"/>
    <col min="12811" max="12811" width="15.5703125" style="81" bestFit="1" customWidth="1"/>
    <col min="12812" max="12812" width="19" style="81" bestFit="1" customWidth="1"/>
    <col min="12813" max="12813" width="19" style="81" customWidth="1"/>
    <col min="12814" max="12814" width="15.140625" style="81" bestFit="1" customWidth="1"/>
    <col min="12815" max="12815" width="27.5703125" style="81" bestFit="1" customWidth="1"/>
    <col min="12816" max="13056" width="9.140625" style="81"/>
    <col min="13057" max="13057" width="29.5703125" style="81" bestFit="1" customWidth="1"/>
    <col min="13058" max="13058" width="15.28515625" style="81" bestFit="1" customWidth="1"/>
    <col min="13059" max="13059" width="14.7109375" style="81" bestFit="1" customWidth="1"/>
    <col min="13060" max="13060" width="14" style="81" bestFit="1" customWidth="1"/>
    <col min="13061" max="13061" width="13" style="81" bestFit="1" customWidth="1"/>
    <col min="13062" max="13062" width="16.85546875" style="81" bestFit="1" customWidth="1"/>
    <col min="13063" max="13064" width="16.85546875" style="81" customWidth="1"/>
    <col min="13065" max="13065" width="18.5703125" style="81" bestFit="1" customWidth="1"/>
    <col min="13066" max="13066" width="18.140625" style="81" bestFit="1" customWidth="1"/>
    <col min="13067" max="13067" width="15.5703125" style="81" bestFit="1" customWidth="1"/>
    <col min="13068" max="13068" width="19" style="81" bestFit="1" customWidth="1"/>
    <col min="13069" max="13069" width="19" style="81" customWidth="1"/>
    <col min="13070" max="13070" width="15.140625" style="81" bestFit="1" customWidth="1"/>
    <col min="13071" max="13071" width="27.5703125" style="81" bestFit="1" customWidth="1"/>
    <col min="13072" max="13312" width="9.140625" style="81"/>
    <col min="13313" max="13313" width="29.5703125" style="81" bestFit="1" customWidth="1"/>
    <col min="13314" max="13314" width="15.28515625" style="81" bestFit="1" customWidth="1"/>
    <col min="13315" max="13315" width="14.7109375" style="81" bestFit="1" customWidth="1"/>
    <col min="13316" max="13316" width="14" style="81" bestFit="1" customWidth="1"/>
    <col min="13317" max="13317" width="13" style="81" bestFit="1" customWidth="1"/>
    <col min="13318" max="13318" width="16.85546875" style="81" bestFit="1" customWidth="1"/>
    <col min="13319" max="13320" width="16.85546875" style="81" customWidth="1"/>
    <col min="13321" max="13321" width="18.5703125" style="81" bestFit="1" customWidth="1"/>
    <col min="13322" max="13322" width="18.140625" style="81" bestFit="1" customWidth="1"/>
    <col min="13323" max="13323" width="15.5703125" style="81" bestFit="1" customWidth="1"/>
    <col min="13324" max="13324" width="19" style="81" bestFit="1" customWidth="1"/>
    <col min="13325" max="13325" width="19" style="81" customWidth="1"/>
    <col min="13326" max="13326" width="15.140625" style="81" bestFit="1" customWidth="1"/>
    <col min="13327" max="13327" width="27.5703125" style="81" bestFit="1" customWidth="1"/>
    <col min="13328" max="13568" width="9.140625" style="81"/>
    <col min="13569" max="13569" width="29.5703125" style="81" bestFit="1" customWidth="1"/>
    <col min="13570" max="13570" width="15.28515625" style="81" bestFit="1" customWidth="1"/>
    <col min="13571" max="13571" width="14.7109375" style="81" bestFit="1" customWidth="1"/>
    <col min="13572" max="13572" width="14" style="81" bestFit="1" customWidth="1"/>
    <col min="13573" max="13573" width="13" style="81" bestFit="1" customWidth="1"/>
    <col min="13574" max="13574" width="16.85546875" style="81" bestFit="1" customWidth="1"/>
    <col min="13575" max="13576" width="16.85546875" style="81" customWidth="1"/>
    <col min="13577" max="13577" width="18.5703125" style="81" bestFit="1" customWidth="1"/>
    <col min="13578" max="13578" width="18.140625" style="81" bestFit="1" customWidth="1"/>
    <col min="13579" max="13579" width="15.5703125" style="81" bestFit="1" customWidth="1"/>
    <col min="13580" max="13580" width="19" style="81" bestFit="1" customWidth="1"/>
    <col min="13581" max="13581" width="19" style="81" customWidth="1"/>
    <col min="13582" max="13582" width="15.140625" style="81" bestFit="1" customWidth="1"/>
    <col min="13583" max="13583" width="27.5703125" style="81" bestFit="1" customWidth="1"/>
    <col min="13584" max="13824" width="9.140625" style="81"/>
    <col min="13825" max="13825" width="29.5703125" style="81" bestFit="1" customWidth="1"/>
    <col min="13826" max="13826" width="15.28515625" style="81" bestFit="1" customWidth="1"/>
    <col min="13827" max="13827" width="14.7109375" style="81" bestFit="1" customWidth="1"/>
    <col min="13828" max="13828" width="14" style="81" bestFit="1" customWidth="1"/>
    <col min="13829" max="13829" width="13" style="81" bestFit="1" customWidth="1"/>
    <col min="13830" max="13830" width="16.85546875" style="81" bestFit="1" customWidth="1"/>
    <col min="13831" max="13832" width="16.85546875" style="81" customWidth="1"/>
    <col min="13833" max="13833" width="18.5703125" style="81" bestFit="1" customWidth="1"/>
    <col min="13834" max="13834" width="18.140625" style="81" bestFit="1" customWidth="1"/>
    <col min="13835" max="13835" width="15.5703125" style="81" bestFit="1" customWidth="1"/>
    <col min="13836" max="13836" width="19" style="81" bestFit="1" customWidth="1"/>
    <col min="13837" max="13837" width="19" style="81" customWidth="1"/>
    <col min="13838" max="13838" width="15.140625" style="81" bestFit="1" customWidth="1"/>
    <col min="13839" max="13839" width="27.5703125" style="81" bestFit="1" customWidth="1"/>
    <col min="13840" max="14080" width="9.140625" style="81"/>
    <col min="14081" max="14081" width="29.5703125" style="81" bestFit="1" customWidth="1"/>
    <col min="14082" max="14082" width="15.28515625" style="81" bestFit="1" customWidth="1"/>
    <col min="14083" max="14083" width="14.7109375" style="81" bestFit="1" customWidth="1"/>
    <col min="14084" max="14084" width="14" style="81" bestFit="1" customWidth="1"/>
    <col min="14085" max="14085" width="13" style="81" bestFit="1" customWidth="1"/>
    <col min="14086" max="14086" width="16.85546875" style="81" bestFit="1" customWidth="1"/>
    <col min="14087" max="14088" width="16.85546875" style="81" customWidth="1"/>
    <col min="14089" max="14089" width="18.5703125" style="81" bestFit="1" customWidth="1"/>
    <col min="14090" max="14090" width="18.140625" style="81" bestFit="1" customWidth="1"/>
    <col min="14091" max="14091" width="15.5703125" style="81" bestFit="1" customWidth="1"/>
    <col min="14092" max="14092" width="19" style="81" bestFit="1" customWidth="1"/>
    <col min="14093" max="14093" width="19" style="81" customWidth="1"/>
    <col min="14094" max="14094" width="15.140625" style="81" bestFit="1" customWidth="1"/>
    <col min="14095" max="14095" width="27.5703125" style="81" bestFit="1" customWidth="1"/>
    <col min="14096" max="14336" width="9.140625" style="81"/>
    <col min="14337" max="14337" width="29.5703125" style="81" bestFit="1" customWidth="1"/>
    <col min="14338" max="14338" width="15.28515625" style="81" bestFit="1" customWidth="1"/>
    <col min="14339" max="14339" width="14.7109375" style="81" bestFit="1" customWidth="1"/>
    <col min="14340" max="14340" width="14" style="81" bestFit="1" customWidth="1"/>
    <col min="14341" max="14341" width="13" style="81" bestFit="1" customWidth="1"/>
    <col min="14342" max="14342" width="16.85546875" style="81" bestFit="1" customWidth="1"/>
    <col min="14343" max="14344" width="16.85546875" style="81" customWidth="1"/>
    <col min="14345" max="14345" width="18.5703125" style="81" bestFit="1" customWidth="1"/>
    <col min="14346" max="14346" width="18.140625" style="81" bestFit="1" customWidth="1"/>
    <col min="14347" max="14347" width="15.5703125" style="81" bestFit="1" customWidth="1"/>
    <col min="14348" max="14348" width="19" style="81" bestFit="1" customWidth="1"/>
    <col min="14349" max="14349" width="19" style="81" customWidth="1"/>
    <col min="14350" max="14350" width="15.140625" style="81" bestFit="1" customWidth="1"/>
    <col min="14351" max="14351" width="27.5703125" style="81" bestFit="1" customWidth="1"/>
    <col min="14352" max="14592" width="9.140625" style="81"/>
    <col min="14593" max="14593" width="29.5703125" style="81" bestFit="1" customWidth="1"/>
    <col min="14594" max="14594" width="15.28515625" style="81" bestFit="1" customWidth="1"/>
    <col min="14595" max="14595" width="14.7109375" style="81" bestFit="1" customWidth="1"/>
    <col min="14596" max="14596" width="14" style="81" bestFit="1" customWidth="1"/>
    <col min="14597" max="14597" width="13" style="81" bestFit="1" customWidth="1"/>
    <col min="14598" max="14598" width="16.85546875" style="81" bestFit="1" customWidth="1"/>
    <col min="14599" max="14600" width="16.85546875" style="81" customWidth="1"/>
    <col min="14601" max="14601" width="18.5703125" style="81" bestFit="1" customWidth="1"/>
    <col min="14602" max="14602" width="18.140625" style="81" bestFit="1" customWidth="1"/>
    <col min="14603" max="14603" width="15.5703125" style="81" bestFit="1" customWidth="1"/>
    <col min="14604" max="14604" width="19" style="81" bestFit="1" customWidth="1"/>
    <col min="14605" max="14605" width="19" style="81" customWidth="1"/>
    <col min="14606" max="14606" width="15.140625" style="81" bestFit="1" customWidth="1"/>
    <col min="14607" max="14607" width="27.5703125" style="81" bestFit="1" customWidth="1"/>
    <col min="14608" max="14848" width="9.140625" style="81"/>
    <col min="14849" max="14849" width="29.5703125" style="81" bestFit="1" customWidth="1"/>
    <col min="14850" max="14850" width="15.28515625" style="81" bestFit="1" customWidth="1"/>
    <col min="14851" max="14851" width="14.7109375" style="81" bestFit="1" customWidth="1"/>
    <col min="14852" max="14852" width="14" style="81" bestFit="1" customWidth="1"/>
    <col min="14853" max="14853" width="13" style="81" bestFit="1" customWidth="1"/>
    <col min="14854" max="14854" width="16.85546875" style="81" bestFit="1" customWidth="1"/>
    <col min="14855" max="14856" width="16.85546875" style="81" customWidth="1"/>
    <col min="14857" max="14857" width="18.5703125" style="81" bestFit="1" customWidth="1"/>
    <col min="14858" max="14858" width="18.140625" style="81" bestFit="1" customWidth="1"/>
    <col min="14859" max="14859" width="15.5703125" style="81" bestFit="1" customWidth="1"/>
    <col min="14860" max="14860" width="19" style="81" bestFit="1" customWidth="1"/>
    <col min="14861" max="14861" width="19" style="81" customWidth="1"/>
    <col min="14862" max="14862" width="15.140625" style="81" bestFit="1" customWidth="1"/>
    <col min="14863" max="14863" width="27.5703125" style="81" bestFit="1" customWidth="1"/>
    <col min="14864" max="15104" width="9.140625" style="81"/>
    <col min="15105" max="15105" width="29.5703125" style="81" bestFit="1" customWidth="1"/>
    <col min="15106" max="15106" width="15.28515625" style="81" bestFit="1" customWidth="1"/>
    <col min="15107" max="15107" width="14.7109375" style="81" bestFit="1" customWidth="1"/>
    <col min="15108" max="15108" width="14" style="81" bestFit="1" customWidth="1"/>
    <col min="15109" max="15109" width="13" style="81" bestFit="1" customWidth="1"/>
    <col min="15110" max="15110" width="16.85546875" style="81" bestFit="1" customWidth="1"/>
    <col min="15111" max="15112" width="16.85546875" style="81" customWidth="1"/>
    <col min="15113" max="15113" width="18.5703125" style="81" bestFit="1" customWidth="1"/>
    <col min="15114" max="15114" width="18.140625" style="81" bestFit="1" customWidth="1"/>
    <col min="15115" max="15115" width="15.5703125" style="81" bestFit="1" customWidth="1"/>
    <col min="15116" max="15116" width="19" style="81" bestFit="1" customWidth="1"/>
    <col min="15117" max="15117" width="19" style="81" customWidth="1"/>
    <col min="15118" max="15118" width="15.140625" style="81" bestFit="1" customWidth="1"/>
    <col min="15119" max="15119" width="27.5703125" style="81" bestFit="1" customWidth="1"/>
    <col min="15120" max="15360" width="9.140625" style="81"/>
    <col min="15361" max="15361" width="29.5703125" style="81" bestFit="1" customWidth="1"/>
    <col min="15362" max="15362" width="15.28515625" style="81" bestFit="1" customWidth="1"/>
    <col min="15363" max="15363" width="14.7109375" style="81" bestFit="1" customWidth="1"/>
    <col min="15364" max="15364" width="14" style="81" bestFit="1" customWidth="1"/>
    <col min="15365" max="15365" width="13" style="81" bestFit="1" customWidth="1"/>
    <col min="15366" max="15366" width="16.85546875" style="81" bestFit="1" customWidth="1"/>
    <col min="15367" max="15368" width="16.85546875" style="81" customWidth="1"/>
    <col min="15369" max="15369" width="18.5703125" style="81" bestFit="1" customWidth="1"/>
    <col min="15370" max="15370" width="18.140625" style="81" bestFit="1" customWidth="1"/>
    <col min="15371" max="15371" width="15.5703125" style="81" bestFit="1" customWidth="1"/>
    <col min="15372" max="15372" width="19" style="81" bestFit="1" customWidth="1"/>
    <col min="15373" max="15373" width="19" style="81" customWidth="1"/>
    <col min="15374" max="15374" width="15.140625" style="81" bestFit="1" customWidth="1"/>
    <col min="15375" max="15375" width="27.5703125" style="81" bestFit="1" customWidth="1"/>
    <col min="15376" max="15616" width="9.140625" style="81"/>
    <col min="15617" max="15617" width="29.5703125" style="81" bestFit="1" customWidth="1"/>
    <col min="15618" max="15618" width="15.28515625" style="81" bestFit="1" customWidth="1"/>
    <col min="15619" max="15619" width="14.7109375" style="81" bestFit="1" customWidth="1"/>
    <col min="15620" max="15620" width="14" style="81" bestFit="1" customWidth="1"/>
    <col min="15621" max="15621" width="13" style="81" bestFit="1" customWidth="1"/>
    <col min="15622" max="15622" width="16.85546875" style="81" bestFit="1" customWidth="1"/>
    <col min="15623" max="15624" width="16.85546875" style="81" customWidth="1"/>
    <col min="15625" max="15625" width="18.5703125" style="81" bestFit="1" customWidth="1"/>
    <col min="15626" max="15626" width="18.140625" style="81" bestFit="1" customWidth="1"/>
    <col min="15627" max="15627" width="15.5703125" style="81" bestFit="1" customWidth="1"/>
    <col min="15628" max="15628" width="19" style="81" bestFit="1" customWidth="1"/>
    <col min="15629" max="15629" width="19" style="81" customWidth="1"/>
    <col min="15630" max="15630" width="15.140625" style="81" bestFit="1" customWidth="1"/>
    <col min="15631" max="15631" width="27.5703125" style="81" bestFit="1" customWidth="1"/>
    <col min="15632" max="15872" width="9.140625" style="81"/>
    <col min="15873" max="15873" width="29.5703125" style="81" bestFit="1" customWidth="1"/>
    <col min="15874" max="15874" width="15.28515625" style="81" bestFit="1" customWidth="1"/>
    <col min="15875" max="15875" width="14.7109375" style="81" bestFit="1" customWidth="1"/>
    <col min="15876" max="15876" width="14" style="81" bestFit="1" customWidth="1"/>
    <col min="15877" max="15877" width="13" style="81" bestFit="1" customWidth="1"/>
    <col min="15878" max="15878" width="16.85546875" style="81" bestFit="1" customWidth="1"/>
    <col min="15879" max="15880" width="16.85546875" style="81" customWidth="1"/>
    <col min="15881" max="15881" width="18.5703125" style="81" bestFit="1" customWidth="1"/>
    <col min="15882" max="15882" width="18.140625" style="81" bestFit="1" customWidth="1"/>
    <col min="15883" max="15883" width="15.5703125" style="81" bestFit="1" customWidth="1"/>
    <col min="15884" max="15884" width="19" style="81" bestFit="1" customWidth="1"/>
    <col min="15885" max="15885" width="19" style="81" customWidth="1"/>
    <col min="15886" max="15886" width="15.140625" style="81" bestFit="1" customWidth="1"/>
    <col min="15887" max="15887" width="27.5703125" style="81" bestFit="1" customWidth="1"/>
    <col min="15888" max="16128" width="9.140625" style="81"/>
    <col min="16129" max="16129" width="29.5703125" style="81" bestFit="1" customWidth="1"/>
    <col min="16130" max="16130" width="15.28515625" style="81" bestFit="1" customWidth="1"/>
    <col min="16131" max="16131" width="14.7109375" style="81" bestFit="1" customWidth="1"/>
    <col min="16132" max="16132" width="14" style="81" bestFit="1" customWidth="1"/>
    <col min="16133" max="16133" width="13" style="81" bestFit="1" customWidth="1"/>
    <col min="16134" max="16134" width="16.85546875" style="81" bestFit="1" customWidth="1"/>
    <col min="16135" max="16136" width="16.85546875" style="81" customWidth="1"/>
    <col min="16137" max="16137" width="18.5703125" style="81" bestFit="1" customWidth="1"/>
    <col min="16138" max="16138" width="18.140625" style="81" bestFit="1" customWidth="1"/>
    <col min="16139" max="16139" width="15.5703125" style="81" bestFit="1" customWidth="1"/>
    <col min="16140" max="16140" width="19" style="81" bestFit="1" customWidth="1"/>
    <col min="16141" max="16141" width="19" style="81" customWidth="1"/>
    <col min="16142" max="16142" width="15.140625" style="81" bestFit="1" customWidth="1"/>
    <col min="16143" max="16143" width="27.5703125" style="81" bestFit="1" customWidth="1"/>
    <col min="16144" max="16384" width="9.140625" style="81"/>
  </cols>
  <sheetData>
    <row r="2" spans="1:15" x14ac:dyDescent="0.25">
      <c r="A2" s="78" t="s">
        <v>95</v>
      </c>
    </row>
    <row r="3" spans="1:15" x14ac:dyDescent="0.25">
      <c r="A3" s="81" t="s">
        <v>96</v>
      </c>
    </row>
    <row r="4" spans="1:15" s="78" customFormat="1" x14ac:dyDescent="0.25">
      <c r="A4" s="84" t="s">
        <v>1</v>
      </c>
      <c r="B4" s="85" t="s">
        <v>97</v>
      </c>
      <c r="C4" s="85" t="s">
        <v>98</v>
      </c>
      <c r="D4" s="86" t="s">
        <v>99</v>
      </c>
      <c r="E4" s="86" t="s">
        <v>100</v>
      </c>
      <c r="F4" s="85" t="s">
        <v>101</v>
      </c>
      <c r="G4" s="85"/>
      <c r="H4" s="84"/>
      <c r="I4" s="87" t="s">
        <v>102</v>
      </c>
      <c r="J4" s="88" t="s">
        <v>103</v>
      </c>
      <c r="K4" s="84" t="s">
        <v>104</v>
      </c>
      <c r="L4" s="88" t="s">
        <v>105</v>
      </c>
      <c r="M4" s="88" t="s">
        <v>106</v>
      </c>
      <c r="N4" s="88" t="s">
        <v>9</v>
      </c>
      <c r="O4" s="89" t="s">
        <v>107</v>
      </c>
    </row>
    <row r="5" spans="1:15" x14ac:dyDescent="0.25">
      <c r="A5" s="90">
        <v>1</v>
      </c>
      <c r="B5" s="91" t="s">
        <v>108</v>
      </c>
      <c r="C5" s="91" t="s">
        <v>109</v>
      </c>
      <c r="D5" s="92">
        <v>41654</v>
      </c>
      <c r="E5" s="92">
        <v>41659</v>
      </c>
      <c r="F5" s="91" t="str">
        <f t="shared" ref="F5:F10" si="0">VLOOKUP(RIGHT(C5,1),$A$22:$B$24,2,0)</f>
        <v>LOẠI 1</v>
      </c>
      <c r="G5" s="91" t="str">
        <f>IF(RIGHT(C5,1)="A","LOẠI 1",IF(RIGHT(C5,1)="B","LOẠI 2","LOẠI 3"))</f>
        <v>LOẠI 1</v>
      </c>
      <c r="H5" s="90">
        <f t="shared" ref="H5:H10" si="1">E5-D5+1</f>
        <v>6</v>
      </c>
      <c r="I5" s="93">
        <f>INT((E5-D5+1)/7)</f>
        <v>0</v>
      </c>
      <c r="J5" s="94">
        <f t="shared" ref="J5:J10" si="2">VLOOKUP(C5,$A$14:$B$19,2,0)</f>
        <v>750</v>
      </c>
      <c r="K5" s="93">
        <f>MOD((E5-D5+1),7)</f>
        <v>6</v>
      </c>
      <c r="L5" s="94">
        <f t="shared" ref="L5:L10" si="3">VLOOKUP(C5,$A$14:$C$19,3,0)</f>
        <v>120</v>
      </c>
      <c r="M5" s="94">
        <f t="shared" ref="M5:M10" si="4">IF(OR(F5="LOẠI 2",F5="LOẠI 3"),50,0)</f>
        <v>0</v>
      </c>
      <c r="N5" s="94">
        <f t="shared" ref="N5:N10" si="5">(I5*J5)+(K5*L5)</f>
        <v>720</v>
      </c>
      <c r="O5" s="83">
        <f t="shared" ref="O5:O10" si="6">N5-M5</f>
        <v>720</v>
      </c>
    </row>
    <row r="6" spans="1:15" x14ac:dyDescent="0.25">
      <c r="A6" s="90">
        <v>2</v>
      </c>
      <c r="B6" s="91" t="s">
        <v>110</v>
      </c>
      <c r="C6" s="91" t="s">
        <v>111</v>
      </c>
      <c r="D6" s="92">
        <v>41778</v>
      </c>
      <c r="E6" s="92">
        <v>41810</v>
      </c>
      <c r="F6" s="91" t="str">
        <f t="shared" si="0"/>
        <v>LOẠI 2</v>
      </c>
      <c r="G6" s="91" t="str">
        <f t="shared" ref="G6:G10" si="7">IF(RIGHT(C6,1)="A","LOẠI 1",IF(RIGHT(C6,1)="B","LOẠI 2","LOẠI 3"))</f>
        <v>LOẠI 2</v>
      </c>
      <c r="H6" s="90">
        <f t="shared" si="1"/>
        <v>33</v>
      </c>
      <c r="I6" s="93">
        <f t="shared" ref="I6:I10" si="8">INT((E6-D6+1)/7)</f>
        <v>4</v>
      </c>
      <c r="J6" s="94">
        <f t="shared" si="2"/>
        <v>700</v>
      </c>
      <c r="K6" s="93">
        <f t="shared" ref="K6:K10" si="9">MOD((E6-D6+1),7)</f>
        <v>5</v>
      </c>
      <c r="L6" s="94">
        <f t="shared" si="3"/>
        <v>100</v>
      </c>
      <c r="M6" s="94">
        <f t="shared" si="4"/>
        <v>50</v>
      </c>
      <c r="N6" s="94">
        <f t="shared" si="5"/>
        <v>3300</v>
      </c>
      <c r="O6" s="83">
        <f t="shared" si="6"/>
        <v>3250</v>
      </c>
    </row>
    <row r="7" spans="1:15" x14ac:dyDescent="0.25">
      <c r="A7" s="90">
        <v>3</v>
      </c>
      <c r="B7" s="91" t="s">
        <v>112</v>
      </c>
      <c r="C7" s="91" t="s">
        <v>113</v>
      </c>
      <c r="D7" s="92">
        <v>41723</v>
      </c>
      <c r="E7" s="92">
        <v>41739</v>
      </c>
      <c r="F7" s="91" t="str">
        <f t="shared" si="0"/>
        <v>LOẠI 3</v>
      </c>
      <c r="G7" s="91" t="str">
        <f t="shared" si="7"/>
        <v>LOẠI 3</v>
      </c>
      <c r="H7" s="90">
        <f t="shared" si="1"/>
        <v>17</v>
      </c>
      <c r="I7" s="93">
        <f t="shared" si="8"/>
        <v>2</v>
      </c>
      <c r="J7" s="94">
        <f t="shared" si="2"/>
        <v>500</v>
      </c>
      <c r="K7" s="93">
        <f t="shared" si="9"/>
        <v>3</v>
      </c>
      <c r="L7" s="94">
        <f t="shared" si="3"/>
        <v>80</v>
      </c>
      <c r="M7" s="94">
        <f t="shared" si="4"/>
        <v>50</v>
      </c>
      <c r="N7" s="94">
        <f t="shared" si="5"/>
        <v>1240</v>
      </c>
      <c r="O7" s="83">
        <f t="shared" si="6"/>
        <v>1190</v>
      </c>
    </row>
    <row r="8" spans="1:15" x14ac:dyDescent="0.25">
      <c r="A8" s="90">
        <v>4</v>
      </c>
      <c r="B8" s="91" t="s">
        <v>114</v>
      </c>
      <c r="C8" s="91" t="s">
        <v>115</v>
      </c>
      <c r="D8" s="92">
        <v>41713</v>
      </c>
      <c r="E8" s="92">
        <v>41749</v>
      </c>
      <c r="F8" s="91" t="str">
        <f t="shared" si="0"/>
        <v>LOẠI 1</v>
      </c>
      <c r="G8" s="91" t="str">
        <f t="shared" si="7"/>
        <v>LOẠI 1</v>
      </c>
      <c r="H8" s="90">
        <f t="shared" si="1"/>
        <v>37</v>
      </c>
      <c r="I8" s="93">
        <f t="shared" si="8"/>
        <v>5</v>
      </c>
      <c r="J8" s="94">
        <f t="shared" si="2"/>
        <v>600</v>
      </c>
      <c r="K8" s="93">
        <f t="shared" si="9"/>
        <v>2</v>
      </c>
      <c r="L8" s="94">
        <f t="shared" si="3"/>
        <v>90</v>
      </c>
      <c r="M8" s="94">
        <f t="shared" si="4"/>
        <v>0</v>
      </c>
      <c r="N8" s="94">
        <f t="shared" si="5"/>
        <v>3180</v>
      </c>
      <c r="O8" s="83">
        <f t="shared" si="6"/>
        <v>3180</v>
      </c>
    </row>
    <row r="9" spans="1:15" x14ac:dyDescent="0.25">
      <c r="A9" s="90">
        <v>5</v>
      </c>
      <c r="B9" s="91" t="s">
        <v>116</v>
      </c>
      <c r="C9" s="91" t="s">
        <v>117</v>
      </c>
      <c r="D9" s="92">
        <v>41680</v>
      </c>
      <c r="E9" s="92">
        <v>41695</v>
      </c>
      <c r="F9" s="91" t="str">
        <f t="shared" si="0"/>
        <v>LOẠI 2</v>
      </c>
      <c r="G9" s="91" t="str">
        <f t="shared" si="7"/>
        <v>LOẠI 2</v>
      </c>
      <c r="H9" s="90">
        <f t="shared" si="1"/>
        <v>16</v>
      </c>
      <c r="I9" s="93">
        <f t="shared" si="8"/>
        <v>2</v>
      </c>
      <c r="J9" s="94">
        <f t="shared" si="2"/>
        <v>450</v>
      </c>
      <c r="K9" s="93">
        <f t="shared" si="9"/>
        <v>2</v>
      </c>
      <c r="L9" s="94">
        <f t="shared" si="3"/>
        <v>70</v>
      </c>
      <c r="M9" s="94">
        <f t="shared" si="4"/>
        <v>50</v>
      </c>
      <c r="N9" s="94">
        <f t="shared" si="5"/>
        <v>1040</v>
      </c>
      <c r="O9" s="83">
        <f t="shared" si="6"/>
        <v>990</v>
      </c>
    </row>
    <row r="10" spans="1:15" x14ac:dyDescent="0.25">
      <c r="A10" s="90">
        <v>6</v>
      </c>
      <c r="B10" s="91" t="s">
        <v>118</v>
      </c>
      <c r="C10" s="91" t="s">
        <v>119</v>
      </c>
      <c r="D10" s="92">
        <v>41736</v>
      </c>
      <c r="E10" s="92">
        <v>41754</v>
      </c>
      <c r="F10" s="91" t="str">
        <f t="shared" si="0"/>
        <v>LOẠI 3</v>
      </c>
      <c r="G10" s="91" t="str">
        <f t="shared" si="7"/>
        <v>LOẠI 3</v>
      </c>
      <c r="H10" s="90">
        <f t="shared" si="1"/>
        <v>19</v>
      </c>
      <c r="I10" s="93">
        <f t="shared" si="8"/>
        <v>2</v>
      </c>
      <c r="J10" s="94">
        <f t="shared" si="2"/>
        <v>300</v>
      </c>
      <c r="K10" s="93">
        <f t="shared" si="9"/>
        <v>5</v>
      </c>
      <c r="L10" s="94">
        <f t="shared" si="3"/>
        <v>50</v>
      </c>
      <c r="M10" s="94">
        <f t="shared" si="4"/>
        <v>50</v>
      </c>
      <c r="N10" s="94">
        <f t="shared" si="5"/>
        <v>850</v>
      </c>
      <c r="O10" s="83">
        <f t="shared" si="6"/>
        <v>800</v>
      </c>
    </row>
    <row r="12" spans="1:15" x14ac:dyDescent="0.25">
      <c r="A12" s="78" t="s">
        <v>120</v>
      </c>
      <c r="E12" s="95" t="s">
        <v>121</v>
      </c>
      <c r="F12" s="96"/>
      <c r="G12" s="96"/>
      <c r="H12" s="78"/>
      <c r="K12" s="93"/>
    </row>
    <row r="13" spans="1:15" x14ac:dyDescent="0.25">
      <c r="A13" s="97" t="s">
        <v>122</v>
      </c>
      <c r="B13" s="98" t="s">
        <v>123</v>
      </c>
      <c r="C13" s="98" t="s">
        <v>124</v>
      </c>
      <c r="E13" s="99" t="s">
        <v>125</v>
      </c>
      <c r="F13" s="100" t="s">
        <v>126</v>
      </c>
      <c r="G13" s="101"/>
      <c r="H13" s="102"/>
    </row>
    <row r="14" spans="1:15" x14ac:dyDescent="0.25">
      <c r="A14" s="90" t="s">
        <v>109</v>
      </c>
      <c r="B14" s="91">
        <v>750</v>
      </c>
      <c r="C14" s="91">
        <v>120</v>
      </c>
      <c r="E14" s="92" t="s">
        <v>127</v>
      </c>
      <c r="F14" s="91">
        <f>SUMIF($F$5:$F$10,"LOẠI 1",$O$5:$O$10)</f>
        <v>3900</v>
      </c>
      <c r="G14" s="103">
        <f>SUMIF($F$5:$F$10,$E$14:$E$16,$O$5:$O$10)</f>
        <v>3900</v>
      </c>
      <c r="H14" s="104"/>
    </row>
    <row r="15" spans="1:15" x14ac:dyDescent="0.25">
      <c r="A15" s="90" t="s">
        <v>111</v>
      </c>
      <c r="B15" s="91">
        <v>700</v>
      </c>
      <c r="C15" s="91">
        <v>100</v>
      </c>
      <c r="E15" s="92" t="s">
        <v>128</v>
      </c>
      <c r="F15" s="91">
        <f>SUMIF($F$5:$F$10,"LOẠI 2",$O$5:$O$10)</f>
        <v>4240</v>
      </c>
      <c r="G15" s="103">
        <f>SUMIF($F$5:$F$10,$E$14:$E$16,$O$5:$O$10)</f>
        <v>4240</v>
      </c>
      <c r="H15" s="104"/>
    </row>
    <row r="16" spans="1:15" x14ac:dyDescent="0.25">
      <c r="A16" s="90" t="s">
        <v>113</v>
      </c>
      <c r="B16" s="91">
        <v>500</v>
      </c>
      <c r="C16" s="91">
        <v>80</v>
      </c>
      <c r="E16" s="92" t="s">
        <v>129</v>
      </c>
      <c r="F16" s="91">
        <f>SUMIF($F$5:$F$10,"LOẠI 3",$O$5:$O$10)</f>
        <v>1990</v>
      </c>
      <c r="G16" s="103">
        <f>SUMIF($F$5:$F$10,$E$14:$E$16,$O$5:$O$10)</f>
        <v>1990</v>
      </c>
      <c r="H16" s="104"/>
    </row>
    <row r="17" spans="1:6" x14ac:dyDescent="0.25">
      <c r="A17" s="90" t="s">
        <v>115</v>
      </c>
      <c r="B17" s="91">
        <v>600</v>
      </c>
      <c r="C17" s="91">
        <v>90</v>
      </c>
      <c r="F17" s="91"/>
    </row>
    <row r="18" spans="1:6" x14ac:dyDescent="0.25">
      <c r="A18" s="90" t="s">
        <v>117</v>
      </c>
      <c r="B18" s="91">
        <v>450</v>
      </c>
      <c r="C18" s="91">
        <v>70</v>
      </c>
    </row>
    <row r="19" spans="1:6" x14ac:dyDescent="0.25">
      <c r="A19" s="90" t="s">
        <v>119</v>
      </c>
      <c r="B19" s="91">
        <v>300</v>
      </c>
      <c r="C19" s="91">
        <v>50</v>
      </c>
    </row>
    <row r="21" spans="1:6" x14ac:dyDescent="0.25">
      <c r="C21" s="98" t="s">
        <v>123</v>
      </c>
      <c r="D21" s="98" t="s">
        <v>124</v>
      </c>
    </row>
    <row r="22" spans="1:6" x14ac:dyDescent="0.25">
      <c r="A22" s="81" t="s">
        <v>46</v>
      </c>
      <c r="B22" s="79" t="s">
        <v>127</v>
      </c>
      <c r="C22" s="91">
        <v>750</v>
      </c>
      <c r="D22" s="91">
        <v>120</v>
      </c>
    </row>
    <row r="23" spans="1:6" x14ac:dyDescent="0.25">
      <c r="A23" s="81" t="s">
        <v>47</v>
      </c>
      <c r="B23" s="79" t="s">
        <v>128</v>
      </c>
      <c r="C23" s="91">
        <v>450</v>
      </c>
      <c r="D23" s="91">
        <v>70</v>
      </c>
    </row>
    <row r="24" spans="1:6" x14ac:dyDescent="0.25">
      <c r="A24" s="81" t="s">
        <v>130</v>
      </c>
      <c r="B24" s="79" t="s">
        <v>129</v>
      </c>
      <c r="C24" s="91">
        <v>500</v>
      </c>
      <c r="D24" s="91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70" zoomScaleNormal="70" workbookViewId="0">
      <selection activeCell="K11" sqref="K11"/>
    </sheetView>
  </sheetViews>
  <sheetFormatPr defaultRowHeight="15" x14ac:dyDescent="0.25"/>
  <cols>
    <col min="1" max="1" width="14.85546875" style="30" customWidth="1"/>
    <col min="2" max="2" width="16.85546875" style="30" customWidth="1"/>
    <col min="3" max="3" width="25.5703125" style="30" customWidth="1"/>
    <col min="4" max="4" width="19.28515625" style="30" customWidth="1"/>
    <col min="5" max="5" width="11.7109375" style="30" customWidth="1"/>
    <col min="6" max="6" width="27.7109375" style="30" bestFit="1" customWidth="1"/>
    <col min="7" max="7" width="15.7109375" style="53" bestFit="1" customWidth="1"/>
    <col min="8" max="10" width="9.140625" style="30"/>
    <col min="11" max="11" width="13" style="30" customWidth="1"/>
    <col min="12" max="12" width="11.140625" style="30" bestFit="1" customWidth="1"/>
    <col min="13" max="256" width="9.140625" style="30"/>
    <col min="257" max="257" width="14.85546875" style="30" customWidth="1"/>
    <col min="258" max="258" width="16.85546875" style="30" customWidth="1"/>
    <col min="259" max="259" width="25.5703125" style="30" customWidth="1"/>
    <col min="260" max="260" width="13.85546875" style="30" customWidth="1"/>
    <col min="261" max="261" width="11.7109375" style="30" customWidth="1"/>
    <col min="262" max="262" width="17.140625" style="30" customWidth="1"/>
    <col min="263" max="263" width="12.85546875" style="30" customWidth="1"/>
    <col min="264" max="266" width="9.140625" style="30"/>
    <col min="267" max="267" width="13" style="30" customWidth="1"/>
    <col min="268" max="268" width="11.140625" style="30" bestFit="1" customWidth="1"/>
    <col min="269" max="512" width="9.140625" style="30"/>
    <col min="513" max="513" width="14.85546875" style="30" customWidth="1"/>
    <col min="514" max="514" width="16.85546875" style="30" customWidth="1"/>
    <col min="515" max="515" width="25.5703125" style="30" customWidth="1"/>
    <col min="516" max="516" width="13.85546875" style="30" customWidth="1"/>
    <col min="517" max="517" width="11.7109375" style="30" customWidth="1"/>
    <col min="518" max="518" width="17.140625" style="30" customWidth="1"/>
    <col min="519" max="519" width="12.85546875" style="30" customWidth="1"/>
    <col min="520" max="522" width="9.140625" style="30"/>
    <col min="523" max="523" width="13" style="30" customWidth="1"/>
    <col min="524" max="524" width="11.140625" style="30" bestFit="1" customWidth="1"/>
    <col min="525" max="768" width="9.140625" style="30"/>
    <col min="769" max="769" width="14.85546875" style="30" customWidth="1"/>
    <col min="770" max="770" width="16.85546875" style="30" customWidth="1"/>
    <col min="771" max="771" width="25.5703125" style="30" customWidth="1"/>
    <col min="772" max="772" width="13.85546875" style="30" customWidth="1"/>
    <col min="773" max="773" width="11.7109375" style="30" customWidth="1"/>
    <col min="774" max="774" width="17.140625" style="30" customWidth="1"/>
    <col min="775" max="775" width="12.85546875" style="30" customWidth="1"/>
    <col min="776" max="778" width="9.140625" style="30"/>
    <col min="779" max="779" width="13" style="30" customWidth="1"/>
    <col min="780" max="780" width="11.140625" style="30" bestFit="1" customWidth="1"/>
    <col min="781" max="1024" width="9.140625" style="30"/>
    <col min="1025" max="1025" width="14.85546875" style="30" customWidth="1"/>
    <col min="1026" max="1026" width="16.85546875" style="30" customWidth="1"/>
    <col min="1027" max="1027" width="25.5703125" style="30" customWidth="1"/>
    <col min="1028" max="1028" width="13.85546875" style="30" customWidth="1"/>
    <col min="1029" max="1029" width="11.7109375" style="30" customWidth="1"/>
    <col min="1030" max="1030" width="17.140625" style="30" customWidth="1"/>
    <col min="1031" max="1031" width="12.85546875" style="30" customWidth="1"/>
    <col min="1032" max="1034" width="9.140625" style="30"/>
    <col min="1035" max="1035" width="13" style="30" customWidth="1"/>
    <col min="1036" max="1036" width="11.140625" style="30" bestFit="1" customWidth="1"/>
    <col min="1037" max="1280" width="9.140625" style="30"/>
    <col min="1281" max="1281" width="14.85546875" style="30" customWidth="1"/>
    <col min="1282" max="1282" width="16.85546875" style="30" customWidth="1"/>
    <col min="1283" max="1283" width="25.5703125" style="30" customWidth="1"/>
    <col min="1284" max="1284" width="13.85546875" style="30" customWidth="1"/>
    <col min="1285" max="1285" width="11.7109375" style="30" customWidth="1"/>
    <col min="1286" max="1286" width="17.140625" style="30" customWidth="1"/>
    <col min="1287" max="1287" width="12.85546875" style="30" customWidth="1"/>
    <col min="1288" max="1290" width="9.140625" style="30"/>
    <col min="1291" max="1291" width="13" style="30" customWidth="1"/>
    <col min="1292" max="1292" width="11.140625" style="30" bestFit="1" customWidth="1"/>
    <col min="1293" max="1536" width="9.140625" style="30"/>
    <col min="1537" max="1537" width="14.85546875" style="30" customWidth="1"/>
    <col min="1538" max="1538" width="16.85546875" style="30" customWidth="1"/>
    <col min="1539" max="1539" width="25.5703125" style="30" customWidth="1"/>
    <col min="1540" max="1540" width="13.85546875" style="30" customWidth="1"/>
    <col min="1541" max="1541" width="11.7109375" style="30" customWidth="1"/>
    <col min="1542" max="1542" width="17.140625" style="30" customWidth="1"/>
    <col min="1543" max="1543" width="12.85546875" style="30" customWidth="1"/>
    <col min="1544" max="1546" width="9.140625" style="30"/>
    <col min="1547" max="1547" width="13" style="30" customWidth="1"/>
    <col min="1548" max="1548" width="11.140625" style="30" bestFit="1" customWidth="1"/>
    <col min="1549" max="1792" width="9.140625" style="30"/>
    <col min="1793" max="1793" width="14.85546875" style="30" customWidth="1"/>
    <col min="1794" max="1794" width="16.85546875" style="30" customWidth="1"/>
    <col min="1795" max="1795" width="25.5703125" style="30" customWidth="1"/>
    <col min="1796" max="1796" width="13.85546875" style="30" customWidth="1"/>
    <col min="1797" max="1797" width="11.7109375" style="30" customWidth="1"/>
    <col min="1798" max="1798" width="17.140625" style="30" customWidth="1"/>
    <col min="1799" max="1799" width="12.85546875" style="30" customWidth="1"/>
    <col min="1800" max="1802" width="9.140625" style="30"/>
    <col min="1803" max="1803" width="13" style="30" customWidth="1"/>
    <col min="1804" max="1804" width="11.140625" style="30" bestFit="1" customWidth="1"/>
    <col min="1805" max="2048" width="9.140625" style="30"/>
    <col min="2049" max="2049" width="14.85546875" style="30" customWidth="1"/>
    <col min="2050" max="2050" width="16.85546875" style="30" customWidth="1"/>
    <col min="2051" max="2051" width="25.5703125" style="30" customWidth="1"/>
    <col min="2052" max="2052" width="13.85546875" style="30" customWidth="1"/>
    <col min="2053" max="2053" width="11.7109375" style="30" customWidth="1"/>
    <col min="2054" max="2054" width="17.140625" style="30" customWidth="1"/>
    <col min="2055" max="2055" width="12.85546875" style="30" customWidth="1"/>
    <col min="2056" max="2058" width="9.140625" style="30"/>
    <col min="2059" max="2059" width="13" style="30" customWidth="1"/>
    <col min="2060" max="2060" width="11.140625" style="30" bestFit="1" customWidth="1"/>
    <col min="2061" max="2304" width="9.140625" style="30"/>
    <col min="2305" max="2305" width="14.85546875" style="30" customWidth="1"/>
    <col min="2306" max="2306" width="16.85546875" style="30" customWidth="1"/>
    <col min="2307" max="2307" width="25.5703125" style="30" customWidth="1"/>
    <col min="2308" max="2308" width="13.85546875" style="30" customWidth="1"/>
    <col min="2309" max="2309" width="11.7109375" style="30" customWidth="1"/>
    <col min="2310" max="2310" width="17.140625" style="30" customWidth="1"/>
    <col min="2311" max="2311" width="12.85546875" style="30" customWidth="1"/>
    <col min="2312" max="2314" width="9.140625" style="30"/>
    <col min="2315" max="2315" width="13" style="30" customWidth="1"/>
    <col min="2316" max="2316" width="11.140625" style="30" bestFit="1" customWidth="1"/>
    <col min="2317" max="2560" width="9.140625" style="30"/>
    <col min="2561" max="2561" width="14.85546875" style="30" customWidth="1"/>
    <col min="2562" max="2562" width="16.85546875" style="30" customWidth="1"/>
    <col min="2563" max="2563" width="25.5703125" style="30" customWidth="1"/>
    <col min="2564" max="2564" width="13.85546875" style="30" customWidth="1"/>
    <col min="2565" max="2565" width="11.7109375" style="30" customWidth="1"/>
    <col min="2566" max="2566" width="17.140625" style="30" customWidth="1"/>
    <col min="2567" max="2567" width="12.85546875" style="30" customWidth="1"/>
    <col min="2568" max="2570" width="9.140625" style="30"/>
    <col min="2571" max="2571" width="13" style="30" customWidth="1"/>
    <col min="2572" max="2572" width="11.140625" style="30" bestFit="1" customWidth="1"/>
    <col min="2573" max="2816" width="9.140625" style="30"/>
    <col min="2817" max="2817" width="14.85546875" style="30" customWidth="1"/>
    <col min="2818" max="2818" width="16.85546875" style="30" customWidth="1"/>
    <col min="2819" max="2819" width="25.5703125" style="30" customWidth="1"/>
    <col min="2820" max="2820" width="13.85546875" style="30" customWidth="1"/>
    <col min="2821" max="2821" width="11.7109375" style="30" customWidth="1"/>
    <col min="2822" max="2822" width="17.140625" style="30" customWidth="1"/>
    <col min="2823" max="2823" width="12.85546875" style="30" customWidth="1"/>
    <col min="2824" max="2826" width="9.140625" style="30"/>
    <col min="2827" max="2827" width="13" style="30" customWidth="1"/>
    <col min="2828" max="2828" width="11.140625" style="30" bestFit="1" customWidth="1"/>
    <col min="2829" max="3072" width="9.140625" style="30"/>
    <col min="3073" max="3073" width="14.85546875" style="30" customWidth="1"/>
    <col min="3074" max="3074" width="16.85546875" style="30" customWidth="1"/>
    <col min="3075" max="3075" width="25.5703125" style="30" customWidth="1"/>
    <col min="3076" max="3076" width="13.85546875" style="30" customWidth="1"/>
    <col min="3077" max="3077" width="11.7109375" style="30" customWidth="1"/>
    <col min="3078" max="3078" width="17.140625" style="30" customWidth="1"/>
    <col min="3079" max="3079" width="12.85546875" style="30" customWidth="1"/>
    <col min="3080" max="3082" width="9.140625" style="30"/>
    <col min="3083" max="3083" width="13" style="30" customWidth="1"/>
    <col min="3084" max="3084" width="11.140625" style="30" bestFit="1" customWidth="1"/>
    <col min="3085" max="3328" width="9.140625" style="30"/>
    <col min="3329" max="3329" width="14.85546875" style="30" customWidth="1"/>
    <col min="3330" max="3330" width="16.85546875" style="30" customWidth="1"/>
    <col min="3331" max="3331" width="25.5703125" style="30" customWidth="1"/>
    <col min="3332" max="3332" width="13.85546875" style="30" customWidth="1"/>
    <col min="3333" max="3333" width="11.7109375" style="30" customWidth="1"/>
    <col min="3334" max="3334" width="17.140625" style="30" customWidth="1"/>
    <col min="3335" max="3335" width="12.85546875" style="30" customWidth="1"/>
    <col min="3336" max="3338" width="9.140625" style="30"/>
    <col min="3339" max="3339" width="13" style="30" customWidth="1"/>
    <col min="3340" max="3340" width="11.140625" style="30" bestFit="1" customWidth="1"/>
    <col min="3341" max="3584" width="9.140625" style="30"/>
    <col min="3585" max="3585" width="14.85546875" style="30" customWidth="1"/>
    <col min="3586" max="3586" width="16.85546875" style="30" customWidth="1"/>
    <col min="3587" max="3587" width="25.5703125" style="30" customWidth="1"/>
    <col min="3588" max="3588" width="13.85546875" style="30" customWidth="1"/>
    <col min="3589" max="3589" width="11.7109375" style="30" customWidth="1"/>
    <col min="3590" max="3590" width="17.140625" style="30" customWidth="1"/>
    <col min="3591" max="3591" width="12.85546875" style="30" customWidth="1"/>
    <col min="3592" max="3594" width="9.140625" style="30"/>
    <col min="3595" max="3595" width="13" style="30" customWidth="1"/>
    <col min="3596" max="3596" width="11.140625" style="30" bestFit="1" customWidth="1"/>
    <col min="3597" max="3840" width="9.140625" style="30"/>
    <col min="3841" max="3841" width="14.85546875" style="30" customWidth="1"/>
    <col min="3842" max="3842" width="16.85546875" style="30" customWidth="1"/>
    <col min="3843" max="3843" width="25.5703125" style="30" customWidth="1"/>
    <col min="3844" max="3844" width="13.85546875" style="30" customWidth="1"/>
    <col min="3845" max="3845" width="11.7109375" style="30" customWidth="1"/>
    <col min="3846" max="3846" width="17.140625" style="30" customWidth="1"/>
    <col min="3847" max="3847" width="12.85546875" style="30" customWidth="1"/>
    <col min="3848" max="3850" width="9.140625" style="30"/>
    <col min="3851" max="3851" width="13" style="30" customWidth="1"/>
    <col min="3852" max="3852" width="11.140625" style="30" bestFit="1" customWidth="1"/>
    <col min="3853" max="4096" width="9.140625" style="30"/>
    <col min="4097" max="4097" width="14.85546875" style="30" customWidth="1"/>
    <col min="4098" max="4098" width="16.85546875" style="30" customWidth="1"/>
    <col min="4099" max="4099" width="25.5703125" style="30" customWidth="1"/>
    <col min="4100" max="4100" width="13.85546875" style="30" customWidth="1"/>
    <col min="4101" max="4101" width="11.7109375" style="30" customWidth="1"/>
    <col min="4102" max="4102" width="17.140625" style="30" customWidth="1"/>
    <col min="4103" max="4103" width="12.85546875" style="30" customWidth="1"/>
    <col min="4104" max="4106" width="9.140625" style="30"/>
    <col min="4107" max="4107" width="13" style="30" customWidth="1"/>
    <col min="4108" max="4108" width="11.140625" style="30" bestFit="1" customWidth="1"/>
    <col min="4109" max="4352" width="9.140625" style="30"/>
    <col min="4353" max="4353" width="14.85546875" style="30" customWidth="1"/>
    <col min="4354" max="4354" width="16.85546875" style="30" customWidth="1"/>
    <col min="4355" max="4355" width="25.5703125" style="30" customWidth="1"/>
    <col min="4356" max="4356" width="13.85546875" style="30" customWidth="1"/>
    <col min="4357" max="4357" width="11.7109375" style="30" customWidth="1"/>
    <col min="4358" max="4358" width="17.140625" style="30" customWidth="1"/>
    <col min="4359" max="4359" width="12.85546875" style="30" customWidth="1"/>
    <col min="4360" max="4362" width="9.140625" style="30"/>
    <col min="4363" max="4363" width="13" style="30" customWidth="1"/>
    <col min="4364" max="4364" width="11.140625" style="30" bestFit="1" customWidth="1"/>
    <col min="4365" max="4608" width="9.140625" style="30"/>
    <col min="4609" max="4609" width="14.85546875" style="30" customWidth="1"/>
    <col min="4610" max="4610" width="16.85546875" style="30" customWidth="1"/>
    <col min="4611" max="4611" width="25.5703125" style="30" customWidth="1"/>
    <col min="4612" max="4612" width="13.85546875" style="30" customWidth="1"/>
    <col min="4613" max="4613" width="11.7109375" style="30" customWidth="1"/>
    <col min="4614" max="4614" width="17.140625" style="30" customWidth="1"/>
    <col min="4615" max="4615" width="12.85546875" style="30" customWidth="1"/>
    <col min="4616" max="4618" width="9.140625" style="30"/>
    <col min="4619" max="4619" width="13" style="30" customWidth="1"/>
    <col min="4620" max="4620" width="11.140625" style="30" bestFit="1" customWidth="1"/>
    <col min="4621" max="4864" width="9.140625" style="30"/>
    <col min="4865" max="4865" width="14.85546875" style="30" customWidth="1"/>
    <col min="4866" max="4866" width="16.85546875" style="30" customWidth="1"/>
    <col min="4867" max="4867" width="25.5703125" style="30" customWidth="1"/>
    <col min="4868" max="4868" width="13.85546875" style="30" customWidth="1"/>
    <col min="4869" max="4869" width="11.7109375" style="30" customWidth="1"/>
    <col min="4870" max="4870" width="17.140625" style="30" customWidth="1"/>
    <col min="4871" max="4871" width="12.85546875" style="30" customWidth="1"/>
    <col min="4872" max="4874" width="9.140625" style="30"/>
    <col min="4875" max="4875" width="13" style="30" customWidth="1"/>
    <col min="4876" max="4876" width="11.140625" style="30" bestFit="1" customWidth="1"/>
    <col min="4877" max="5120" width="9.140625" style="30"/>
    <col min="5121" max="5121" width="14.85546875" style="30" customWidth="1"/>
    <col min="5122" max="5122" width="16.85546875" style="30" customWidth="1"/>
    <col min="5123" max="5123" width="25.5703125" style="30" customWidth="1"/>
    <col min="5124" max="5124" width="13.85546875" style="30" customWidth="1"/>
    <col min="5125" max="5125" width="11.7109375" style="30" customWidth="1"/>
    <col min="5126" max="5126" width="17.140625" style="30" customWidth="1"/>
    <col min="5127" max="5127" width="12.85546875" style="30" customWidth="1"/>
    <col min="5128" max="5130" width="9.140625" style="30"/>
    <col min="5131" max="5131" width="13" style="30" customWidth="1"/>
    <col min="5132" max="5132" width="11.140625" style="30" bestFit="1" customWidth="1"/>
    <col min="5133" max="5376" width="9.140625" style="30"/>
    <col min="5377" max="5377" width="14.85546875" style="30" customWidth="1"/>
    <col min="5378" max="5378" width="16.85546875" style="30" customWidth="1"/>
    <col min="5379" max="5379" width="25.5703125" style="30" customWidth="1"/>
    <col min="5380" max="5380" width="13.85546875" style="30" customWidth="1"/>
    <col min="5381" max="5381" width="11.7109375" style="30" customWidth="1"/>
    <col min="5382" max="5382" width="17.140625" style="30" customWidth="1"/>
    <col min="5383" max="5383" width="12.85546875" style="30" customWidth="1"/>
    <col min="5384" max="5386" width="9.140625" style="30"/>
    <col min="5387" max="5387" width="13" style="30" customWidth="1"/>
    <col min="5388" max="5388" width="11.140625" style="30" bestFit="1" customWidth="1"/>
    <col min="5389" max="5632" width="9.140625" style="30"/>
    <col min="5633" max="5633" width="14.85546875" style="30" customWidth="1"/>
    <col min="5634" max="5634" width="16.85546875" style="30" customWidth="1"/>
    <col min="5635" max="5635" width="25.5703125" style="30" customWidth="1"/>
    <col min="5636" max="5636" width="13.85546875" style="30" customWidth="1"/>
    <col min="5637" max="5637" width="11.7109375" style="30" customWidth="1"/>
    <col min="5638" max="5638" width="17.140625" style="30" customWidth="1"/>
    <col min="5639" max="5639" width="12.85546875" style="30" customWidth="1"/>
    <col min="5640" max="5642" width="9.140625" style="30"/>
    <col min="5643" max="5643" width="13" style="30" customWidth="1"/>
    <col min="5644" max="5644" width="11.140625" style="30" bestFit="1" customWidth="1"/>
    <col min="5645" max="5888" width="9.140625" style="30"/>
    <col min="5889" max="5889" width="14.85546875" style="30" customWidth="1"/>
    <col min="5890" max="5890" width="16.85546875" style="30" customWidth="1"/>
    <col min="5891" max="5891" width="25.5703125" style="30" customWidth="1"/>
    <col min="5892" max="5892" width="13.85546875" style="30" customWidth="1"/>
    <col min="5893" max="5893" width="11.7109375" style="30" customWidth="1"/>
    <col min="5894" max="5894" width="17.140625" style="30" customWidth="1"/>
    <col min="5895" max="5895" width="12.85546875" style="30" customWidth="1"/>
    <col min="5896" max="5898" width="9.140625" style="30"/>
    <col min="5899" max="5899" width="13" style="30" customWidth="1"/>
    <col min="5900" max="5900" width="11.140625" style="30" bestFit="1" customWidth="1"/>
    <col min="5901" max="6144" width="9.140625" style="30"/>
    <col min="6145" max="6145" width="14.85546875" style="30" customWidth="1"/>
    <col min="6146" max="6146" width="16.85546875" style="30" customWidth="1"/>
    <col min="6147" max="6147" width="25.5703125" style="30" customWidth="1"/>
    <col min="6148" max="6148" width="13.85546875" style="30" customWidth="1"/>
    <col min="6149" max="6149" width="11.7109375" style="30" customWidth="1"/>
    <col min="6150" max="6150" width="17.140625" style="30" customWidth="1"/>
    <col min="6151" max="6151" width="12.85546875" style="30" customWidth="1"/>
    <col min="6152" max="6154" width="9.140625" style="30"/>
    <col min="6155" max="6155" width="13" style="30" customWidth="1"/>
    <col min="6156" max="6156" width="11.140625" style="30" bestFit="1" customWidth="1"/>
    <col min="6157" max="6400" width="9.140625" style="30"/>
    <col min="6401" max="6401" width="14.85546875" style="30" customWidth="1"/>
    <col min="6402" max="6402" width="16.85546875" style="30" customWidth="1"/>
    <col min="6403" max="6403" width="25.5703125" style="30" customWidth="1"/>
    <col min="6404" max="6404" width="13.85546875" style="30" customWidth="1"/>
    <col min="6405" max="6405" width="11.7109375" style="30" customWidth="1"/>
    <col min="6406" max="6406" width="17.140625" style="30" customWidth="1"/>
    <col min="6407" max="6407" width="12.85546875" style="30" customWidth="1"/>
    <col min="6408" max="6410" width="9.140625" style="30"/>
    <col min="6411" max="6411" width="13" style="30" customWidth="1"/>
    <col min="6412" max="6412" width="11.140625" style="30" bestFit="1" customWidth="1"/>
    <col min="6413" max="6656" width="9.140625" style="30"/>
    <col min="6657" max="6657" width="14.85546875" style="30" customWidth="1"/>
    <col min="6658" max="6658" width="16.85546875" style="30" customWidth="1"/>
    <col min="6659" max="6659" width="25.5703125" style="30" customWidth="1"/>
    <col min="6660" max="6660" width="13.85546875" style="30" customWidth="1"/>
    <col min="6661" max="6661" width="11.7109375" style="30" customWidth="1"/>
    <col min="6662" max="6662" width="17.140625" style="30" customWidth="1"/>
    <col min="6663" max="6663" width="12.85546875" style="30" customWidth="1"/>
    <col min="6664" max="6666" width="9.140625" style="30"/>
    <col min="6667" max="6667" width="13" style="30" customWidth="1"/>
    <col min="6668" max="6668" width="11.140625" style="30" bestFit="1" customWidth="1"/>
    <col min="6669" max="6912" width="9.140625" style="30"/>
    <col min="6913" max="6913" width="14.85546875" style="30" customWidth="1"/>
    <col min="6914" max="6914" width="16.85546875" style="30" customWidth="1"/>
    <col min="6915" max="6915" width="25.5703125" style="30" customWidth="1"/>
    <col min="6916" max="6916" width="13.85546875" style="30" customWidth="1"/>
    <col min="6917" max="6917" width="11.7109375" style="30" customWidth="1"/>
    <col min="6918" max="6918" width="17.140625" style="30" customWidth="1"/>
    <col min="6919" max="6919" width="12.85546875" style="30" customWidth="1"/>
    <col min="6920" max="6922" width="9.140625" style="30"/>
    <col min="6923" max="6923" width="13" style="30" customWidth="1"/>
    <col min="6924" max="6924" width="11.140625" style="30" bestFit="1" customWidth="1"/>
    <col min="6925" max="7168" width="9.140625" style="30"/>
    <col min="7169" max="7169" width="14.85546875" style="30" customWidth="1"/>
    <col min="7170" max="7170" width="16.85546875" style="30" customWidth="1"/>
    <col min="7171" max="7171" width="25.5703125" style="30" customWidth="1"/>
    <col min="7172" max="7172" width="13.85546875" style="30" customWidth="1"/>
    <col min="7173" max="7173" width="11.7109375" style="30" customWidth="1"/>
    <col min="7174" max="7174" width="17.140625" style="30" customWidth="1"/>
    <col min="7175" max="7175" width="12.85546875" style="30" customWidth="1"/>
    <col min="7176" max="7178" width="9.140625" style="30"/>
    <col min="7179" max="7179" width="13" style="30" customWidth="1"/>
    <col min="7180" max="7180" width="11.140625" style="30" bestFit="1" customWidth="1"/>
    <col min="7181" max="7424" width="9.140625" style="30"/>
    <col min="7425" max="7425" width="14.85546875" style="30" customWidth="1"/>
    <col min="7426" max="7426" width="16.85546875" style="30" customWidth="1"/>
    <col min="7427" max="7427" width="25.5703125" style="30" customWidth="1"/>
    <col min="7428" max="7428" width="13.85546875" style="30" customWidth="1"/>
    <col min="7429" max="7429" width="11.7109375" style="30" customWidth="1"/>
    <col min="7430" max="7430" width="17.140625" style="30" customWidth="1"/>
    <col min="7431" max="7431" width="12.85546875" style="30" customWidth="1"/>
    <col min="7432" max="7434" width="9.140625" style="30"/>
    <col min="7435" max="7435" width="13" style="30" customWidth="1"/>
    <col min="7436" max="7436" width="11.140625" style="30" bestFit="1" customWidth="1"/>
    <col min="7437" max="7680" width="9.140625" style="30"/>
    <col min="7681" max="7681" width="14.85546875" style="30" customWidth="1"/>
    <col min="7682" max="7682" width="16.85546875" style="30" customWidth="1"/>
    <col min="7683" max="7683" width="25.5703125" style="30" customWidth="1"/>
    <col min="7684" max="7684" width="13.85546875" style="30" customWidth="1"/>
    <col min="7685" max="7685" width="11.7109375" style="30" customWidth="1"/>
    <col min="7686" max="7686" width="17.140625" style="30" customWidth="1"/>
    <col min="7687" max="7687" width="12.85546875" style="30" customWidth="1"/>
    <col min="7688" max="7690" width="9.140625" style="30"/>
    <col min="7691" max="7691" width="13" style="30" customWidth="1"/>
    <col min="7692" max="7692" width="11.140625" style="30" bestFit="1" customWidth="1"/>
    <col min="7693" max="7936" width="9.140625" style="30"/>
    <col min="7937" max="7937" width="14.85546875" style="30" customWidth="1"/>
    <col min="7938" max="7938" width="16.85546875" style="30" customWidth="1"/>
    <col min="7939" max="7939" width="25.5703125" style="30" customWidth="1"/>
    <col min="7940" max="7940" width="13.85546875" style="30" customWidth="1"/>
    <col min="7941" max="7941" width="11.7109375" style="30" customWidth="1"/>
    <col min="7942" max="7942" width="17.140625" style="30" customWidth="1"/>
    <col min="7943" max="7943" width="12.85546875" style="30" customWidth="1"/>
    <col min="7944" max="7946" width="9.140625" style="30"/>
    <col min="7947" max="7947" width="13" style="30" customWidth="1"/>
    <col min="7948" max="7948" width="11.140625" style="30" bestFit="1" customWidth="1"/>
    <col min="7949" max="8192" width="9.140625" style="30"/>
    <col min="8193" max="8193" width="14.85546875" style="30" customWidth="1"/>
    <col min="8194" max="8194" width="16.85546875" style="30" customWidth="1"/>
    <col min="8195" max="8195" width="25.5703125" style="30" customWidth="1"/>
    <col min="8196" max="8196" width="13.85546875" style="30" customWidth="1"/>
    <col min="8197" max="8197" width="11.7109375" style="30" customWidth="1"/>
    <col min="8198" max="8198" width="17.140625" style="30" customWidth="1"/>
    <col min="8199" max="8199" width="12.85546875" style="30" customWidth="1"/>
    <col min="8200" max="8202" width="9.140625" style="30"/>
    <col min="8203" max="8203" width="13" style="30" customWidth="1"/>
    <col min="8204" max="8204" width="11.140625" style="30" bestFit="1" customWidth="1"/>
    <col min="8205" max="8448" width="9.140625" style="30"/>
    <col min="8449" max="8449" width="14.85546875" style="30" customWidth="1"/>
    <col min="8450" max="8450" width="16.85546875" style="30" customWidth="1"/>
    <col min="8451" max="8451" width="25.5703125" style="30" customWidth="1"/>
    <col min="8452" max="8452" width="13.85546875" style="30" customWidth="1"/>
    <col min="8453" max="8453" width="11.7109375" style="30" customWidth="1"/>
    <col min="8454" max="8454" width="17.140625" style="30" customWidth="1"/>
    <col min="8455" max="8455" width="12.85546875" style="30" customWidth="1"/>
    <col min="8456" max="8458" width="9.140625" style="30"/>
    <col min="8459" max="8459" width="13" style="30" customWidth="1"/>
    <col min="8460" max="8460" width="11.140625" style="30" bestFit="1" customWidth="1"/>
    <col min="8461" max="8704" width="9.140625" style="30"/>
    <col min="8705" max="8705" width="14.85546875" style="30" customWidth="1"/>
    <col min="8706" max="8706" width="16.85546875" style="30" customWidth="1"/>
    <col min="8707" max="8707" width="25.5703125" style="30" customWidth="1"/>
    <col min="8708" max="8708" width="13.85546875" style="30" customWidth="1"/>
    <col min="8709" max="8709" width="11.7109375" style="30" customWidth="1"/>
    <col min="8710" max="8710" width="17.140625" style="30" customWidth="1"/>
    <col min="8711" max="8711" width="12.85546875" style="30" customWidth="1"/>
    <col min="8712" max="8714" width="9.140625" style="30"/>
    <col min="8715" max="8715" width="13" style="30" customWidth="1"/>
    <col min="8716" max="8716" width="11.140625" style="30" bestFit="1" customWidth="1"/>
    <col min="8717" max="8960" width="9.140625" style="30"/>
    <col min="8961" max="8961" width="14.85546875" style="30" customWidth="1"/>
    <col min="8962" max="8962" width="16.85546875" style="30" customWidth="1"/>
    <col min="8963" max="8963" width="25.5703125" style="30" customWidth="1"/>
    <col min="8964" max="8964" width="13.85546875" style="30" customWidth="1"/>
    <col min="8965" max="8965" width="11.7109375" style="30" customWidth="1"/>
    <col min="8966" max="8966" width="17.140625" style="30" customWidth="1"/>
    <col min="8967" max="8967" width="12.85546875" style="30" customWidth="1"/>
    <col min="8968" max="8970" width="9.140625" style="30"/>
    <col min="8971" max="8971" width="13" style="30" customWidth="1"/>
    <col min="8972" max="8972" width="11.140625" style="30" bestFit="1" customWidth="1"/>
    <col min="8973" max="9216" width="9.140625" style="30"/>
    <col min="9217" max="9217" width="14.85546875" style="30" customWidth="1"/>
    <col min="9218" max="9218" width="16.85546875" style="30" customWidth="1"/>
    <col min="9219" max="9219" width="25.5703125" style="30" customWidth="1"/>
    <col min="9220" max="9220" width="13.85546875" style="30" customWidth="1"/>
    <col min="9221" max="9221" width="11.7109375" style="30" customWidth="1"/>
    <col min="9222" max="9222" width="17.140625" style="30" customWidth="1"/>
    <col min="9223" max="9223" width="12.85546875" style="30" customWidth="1"/>
    <col min="9224" max="9226" width="9.140625" style="30"/>
    <col min="9227" max="9227" width="13" style="30" customWidth="1"/>
    <col min="9228" max="9228" width="11.140625" style="30" bestFit="1" customWidth="1"/>
    <col min="9229" max="9472" width="9.140625" style="30"/>
    <col min="9473" max="9473" width="14.85546875" style="30" customWidth="1"/>
    <col min="9474" max="9474" width="16.85546875" style="30" customWidth="1"/>
    <col min="9475" max="9475" width="25.5703125" style="30" customWidth="1"/>
    <col min="9476" max="9476" width="13.85546875" style="30" customWidth="1"/>
    <col min="9477" max="9477" width="11.7109375" style="30" customWidth="1"/>
    <col min="9478" max="9478" width="17.140625" style="30" customWidth="1"/>
    <col min="9479" max="9479" width="12.85546875" style="30" customWidth="1"/>
    <col min="9480" max="9482" width="9.140625" style="30"/>
    <col min="9483" max="9483" width="13" style="30" customWidth="1"/>
    <col min="9484" max="9484" width="11.140625" style="30" bestFit="1" customWidth="1"/>
    <col min="9485" max="9728" width="9.140625" style="30"/>
    <col min="9729" max="9729" width="14.85546875" style="30" customWidth="1"/>
    <col min="9730" max="9730" width="16.85546875" style="30" customWidth="1"/>
    <col min="9731" max="9731" width="25.5703125" style="30" customWidth="1"/>
    <col min="9732" max="9732" width="13.85546875" style="30" customWidth="1"/>
    <col min="9733" max="9733" width="11.7109375" style="30" customWidth="1"/>
    <col min="9734" max="9734" width="17.140625" style="30" customWidth="1"/>
    <col min="9735" max="9735" width="12.85546875" style="30" customWidth="1"/>
    <col min="9736" max="9738" width="9.140625" style="30"/>
    <col min="9739" max="9739" width="13" style="30" customWidth="1"/>
    <col min="9740" max="9740" width="11.140625" style="30" bestFit="1" customWidth="1"/>
    <col min="9741" max="9984" width="9.140625" style="30"/>
    <col min="9985" max="9985" width="14.85546875" style="30" customWidth="1"/>
    <col min="9986" max="9986" width="16.85546875" style="30" customWidth="1"/>
    <col min="9987" max="9987" width="25.5703125" style="30" customWidth="1"/>
    <col min="9988" max="9988" width="13.85546875" style="30" customWidth="1"/>
    <col min="9989" max="9989" width="11.7109375" style="30" customWidth="1"/>
    <col min="9990" max="9990" width="17.140625" style="30" customWidth="1"/>
    <col min="9991" max="9991" width="12.85546875" style="30" customWidth="1"/>
    <col min="9992" max="9994" width="9.140625" style="30"/>
    <col min="9995" max="9995" width="13" style="30" customWidth="1"/>
    <col min="9996" max="9996" width="11.140625" style="30" bestFit="1" customWidth="1"/>
    <col min="9997" max="10240" width="9.140625" style="30"/>
    <col min="10241" max="10241" width="14.85546875" style="30" customWidth="1"/>
    <col min="10242" max="10242" width="16.85546875" style="30" customWidth="1"/>
    <col min="10243" max="10243" width="25.5703125" style="30" customWidth="1"/>
    <col min="10244" max="10244" width="13.85546875" style="30" customWidth="1"/>
    <col min="10245" max="10245" width="11.7109375" style="30" customWidth="1"/>
    <col min="10246" max="10246" width="17.140625" style="30" customWidth="1"/>
    <col min="10247" max="10247" width="12.85546875" style="30" customWidth="1"/>
    <col min="10248" max="10250" width="9.140625" style="30"/>
    <col min="10251" max="10251" width="13" style="30" customWidth="1"/>
    <col min="10252" max="10252" width="11.140625" style="30" bestFit="1" customWidth="1"/>
    <col min="10253" max="10496" width="9.140625" style="30"/>
    <col min="10497" max="10497" width="14.85546875" style="30" customWidth="1"/>
    <col min="10498" max="10498" width="16.85546875" style="30" customWidth="1"/>
    <col min="10499" max="10499" width="25.5703125" style="30" customWidth="1"/>
    <col min="10500" max="10500" width="13.85546875" style="30" customWidth="1"/>
    <col min="10501" max="10501" width="11.7109375" style="30" customWidth="1"/>
    <col min="10502" max="10502" width="17.140625" style="30" customWidth="1"/>
    <col min="10503" max="10503" width="12.85546875" style="30" customWidth="1"/>
    <col min="10504" max="10506" width="9.140625" style="30"/>
    <col min="10507" max="10507" width="13" style="30" customWidth="1"/>
    <col min="10508" max="10508" width="11.140625" style="30" bestFit="1" customWidth="1"/>
    <col min="10509" max="10752" width="9.140625" style="30"/>
    <col min="10753" max="10753" width="14.85546875" style="30" customWidth="1"/>
    <col min="10754" max="10754" width="16.85546875" style="30" customWidth="1"/>
    <col min="10755" max="10755" width="25.5703125" style="30" customWidth="1"/>
    <col min="10756" max="10756" width="13.85546875" style="30" customWidth="1"/>
    <col min="10757" max="10757" width="11.7109375" style="30" customWidth="1"/>
    <col min="10758" max="10758" width="17.140625" style="30" customWidth="1"/>
    <col min="10759" max="10759" width="12.85546875" style="30" customWidth="1"/>
    <col min="10760" max="10762" width="9.140625" style="30"/>
    <col min="10763" max="10763" width="13" style="30" customWidth="1"/>
    <col min="10764" max="10764" width="11.140625" style="30" bestFit="1" customWidth="1"/>
    <col min="10765" max="11008" width="9.140625" style="30"/>
    <col min="11009" max="11009" width="14.85546875" style="30" customWidth="1"/>
    <col min="11010" max="11010" width="16.85546875" style="30" customWidth="1"/>
    <col min="11011" max="11011" width="25.5703125" style="30" customWidth="1"/>
    <col min="11012" max="11012" width="13.85546875" style="30" customWidth="1"/>
    <col min="11013" max="11013" width="11.7109375" style="30" customWidth="1"/>
    <col min="11014" max="11014" width="17.140625" style="30" customWidth="1"/>
    <col min="11015" max="11015" width="12.85546875" style="30" customWidth="1"/>
    <col min="11016" max="11018" width="9.140625" style="30"/>
    <col min="11019" max="11019" width="13" style="30" customWidth="1"/>
    <col min="11020" max="11020" width="11.140625" style="30" bestFit="1" customWidth="1"/>
    <col min="11021" max="11264" width="9.140625" style="30"/>
    <col min="11265" max="11265" width="14.85546875" style="30" customWidth="1"/>
    <col min="11266" max="11266" width="16.85546875" style="30" customWidth="1"/>
    <col min="11267" max="11267" width="25.5703125" style="30" customWidth="1"/>
    <col min="11268" max="11268" width="13.85546875" style="30" customWidth="1"/>
    <col min="11269" max="11269" width="11.7109375" style="30" customWidth="1"/>
    <col min="11270" max="11270" width="17.140625" style="30" customWidth="1"/>
    <col min="11271" max="11271" width="12.85546875" style="30" customWidth="1"/>
    <col min="11272" max="11274" width="9.140625" style="30"/>
    <col min="11275" max="11275" width="13" style="30" customWidth="1"/>
    <col min="11276" max="11276" width="11.140625" style="30" bestFit="1" customWidth="1"/>
    <col min="11277" max="11520" width="9.140625" style="30"/>
    <col min="11521" max="11521" width="14.85546875" style="30" customWidth="1"/>
    <col min="11522" max="11522" width="16.85546875" style="30" customWidth="1"/>
    <col min="11523" max="11523" width="25.5703125" style="30" customWidth="1"/>
    <col min="11524" max="11524" width="13.85546875" style="30" customWidth="1"/>
    <col min="11525" max="11525" width="11.7109375" style="30" customWidth="1"/>
    <col min="11526" max="11526" width="17.140625" style="30" customWidth="1"/>
    <col min="11527" max="11527" width="12.85546875" style="30" customWidth="1"/>
    <col min="11528" max="11530" width="9.140625" style="30"/>
    <col min="11531" max="11531" width="13" style="30" customWidth="1"/>
    <col min="11532" max="11532" width="11.140625" style="30" bestFit="1" customWidth="1"/>
    <col min="11533" max="11776" width="9.140625" style="30"/>
    <col min="11777" max="11777" width="14.85546875" style="30" customWidth="1"/>
    <col min="11778" max="11778" width="16.85546875" style="30" customWidth="1"/>
    <col min="11779" max="11779" width="25.5703125" style="30" customWidth="1"/>
    <col min="11780" max="11780" width="13.85546875" style="30" customWidth="1"/>
    <col min="11781" max="11781" width="11.7109375" style="30" customWidth="1"/>
    <col min="11782" max="11782" width="17.140625" style="30" customWidth="1"/>
    <col min="11783" max="11783" width="12.85546875" style="30" customWidth="1"/>
    <col min="11784" max="11786" width="9.140625" style="30"/>
    <col min="11787" max="11787" width="13" style="30" customWidth="1"/>
    <col min="11788" max="11788" width="11.140625" style="30" bestFit="1" customWidth="1"/>
    <col min="11789" max="12032" width="9.140625" style="30"/>
    <col min="12033" max="12033" width="14.85546875" style="30" customWidth="1"/>
    <col min="12034" max="12034" width="16.85546875" style="30" customWidth="1"/>
    <col min="12035" max="12035" width="25.5703125" style="30" customWidth="1"/>
    <col min="12036" max="12036" width="13.85546875" style="30" customWidth="1"/>
    <col min="12037" max="12037" width="11.7109375" style="30" customWidth="1"/>
    <col min="12038" max="12038" width="17.140625" style="30" customWidth="1"/>
    <col min="12039" max="12039" width="12.85546875" style="30" customWidth="1"/>
    <col min="12040" max="12042" width="9.140625" style="30"/>
    <col min="12043" max="12043" width="13" style="30" customWidth="1"/>
    <col min="12044" max="12044" width="11.140625" style="30" bestFit="1" customWidth="1"/>
    <col min="12045" max="12288" width="9.140625" style="30"/>
    <col min="12289" max="12289" width="14.85546875" style="30" customWidth="1"/>
    <col min="12290" max="12290" width="16.85546875" style="30" customWidth="1"/>
    <col min="12291" max="12291" width="25.5703125" style="30" customWidth="1"/>
    <col min="12292" max="12292" width="13.85546875" style="30" customWidth="1"/>
    <col min="12293" max="12293" width="11.7109375" style="30" customWidth="1"/>
    <col min="12294" max="12294" width="17.140625" style="30" customWidth="1"/>
    <col min="12295" max="12295" width="12.85546875" style="30" customWidth="1"/>
    <col min="12296" max="12298" width="9.140625" style="30"/>
    <col min="12299" max="12299" width="13" style="30" customWidth="1"/>
    <col min="12300" max="12300" width="11.140625" style="30" bestFit="1" customWidth="1"/>
    <col min="12301" max="12544" width="9.140625" style="30"/>
    <col min="12545" max="12545" width="14.85546875" style="30" customWidth="1"/>
    <col min="12546" max="12546" width="16.85546875" style="30" customWidth="1"/>
    <col min="12547" max="12547" width="25.5703125" style="30" customWidth="1"/>
    <col min="12548" max="12548" width="13.85546875" style="30" customWidth="1"/>
    <col min="12549" max="12549" width="11.7109375" style="30" customWidth="1"/>
    <col min="12550" max="12550" width="17.140625" style="30" customWidth="1"/>
    <col min="12551" max="12551" width="12.85546875" style="30" customWidth="1"/>
    <col min="12552" max="12554" width="9.140625" style="30"/>
    <col min="12555" max="12555" width="13" style="30" customWidth="1"/>
    <col min="12556" max="12556" width="11.140625" style="30" bestFit="1" customWidth="1"/>
    <col min="12557" max="12800" width="9.140625" style="30"/>
    <col min="12801" max="12801" width="14.85546875" style="30" customWidth="1"/>
    <col min="12802" max="12802" width="16.85546875" style="30" customWidth="1"/>
    <col min="12803" max="12803" width="25.5703125" style="30" customWidth="1"/>
    <col min="12804" max="12804" width="13.85546875" style="30" customWidth="1"/>
    <col min="12805" max="12805" width="11.7109375" style="30" customWidth="1"/>
    <col min="12806" max="12806" width="17.140625" style="30" customWidth="1"/>
    <col min="12807" max="12807" width="12.85546875" style="30" customWidth="1"/>
    <col min="12808" max="12810" width="9.140625" style="30"/>
    <col min="12811" max="12811" width="13" style="30" customWidth="1"/>
    <col min="12812" max="12812" width="11.140625" style="30" bestFit="1" customWidth="1"/>
    <col min="12813" max="13056" width="9.140625" style="30"/>
    <col min="13057" max="13057" width="14.85546875" style="30" customWidth="1"/>
    <col min="13058" max="13058" width="16.85546875" style="30" customWidth="1"/>
    <col min="13059" max="13059" width="25.5703125" style="30" customWidth="1"/>
    <col min="13060" max="13060" width="13.85546875" style="30" customWidth="1"/>
    <col min="13061" max="13061" width="11.7109375" style="30" customWidth="1"/>
    <col min="13062" max="13062" width="17.140625" style="30" customWidth="1"/>
    <col min="13063" max="13063" width="12.85546875" style="30" customWidth="1"/>
    <col min="13064" max="13066" width="9.140625" style="30"/>
    <col min="13067" max="13067" width="13" style="30" customWidth="1"/>
    <col min="13068" max="13068" width="11.140625" style="30" bestFit="1" customWidth="1"/>
    <col min="13069" max="13312" width="9.140625" style="30"/>
    <col min="13313" max="13313" width="14.85546875" style="30" customWidth="1"/>
    <col min="13314" max="13314" width="16.85546875" style="30" customWidth="1"/>
    <col min="13315" max="13315" width="25.5703125" style="30" customWidth="1"/>
    <col min="13316" max="13316" width="13.85546875" style="30" customWidth="1"/>
    <col min="13317" max="13317" width="11.7109375" style="30" customWidth="1"/>
    <col min="13318" max="13318" width="17.140625" style="30" customWidth="1"/>
    <col min="13319" max="13319" width="12.85546875" style="30" customWidth="1"/>
    <col min="13320" max="13322" width="9.140625" style="30"/>
    <col min="13323" max="13323" width="13" style="30" customWidth="1"/>
    <col min="13324" max="13324" width="11.140625" style="30" bestFit="1" customWidth="1"/>
    <col min="13325" max="13568" width="9.140625" style="30"/>
    <col min="13569" max="13569" width="14.85546875" style="30" customWidth="1"/>
    <col min="13570" max="13570" width="16.85546875" style="30" customWidth="1"/>
    <col min="13571" max="13571" width="25.5703125" style="30" customWidth="1"/>
    <col min="13572" max="13572" width="13.85546875" style="30" customWidth="1"/>
    <col min="13573" max="13573" width="11.7109375" style="30" customWidth="1"/>
    <col min="13574" max="13574" width="17.140625" style="30" customWidth="1"/>
    <col min="13575" max="13575" width="12.85546875" style="30" customWidth="1"/>
    <col min="13576" max="13578" width="9.140625" style="30"/>
    <col min="13579" max="13579" width="13" style="30" customWidth="1"/>
    <col min="13580" max="13580" width="11.140625" style="30" bestFit="1" customWidth="1"/>
    <col min="13581" max="13824" width="9.140625" style="30"/>
    <col min="13825" max="13825" width="14.85546875" style="30" customWidth="1"/>
    <col min="13826" max="13826" width="16.85546875" style="30" customWidth="1"/>
    <col min="13827" max="13827" width="25.5703125" style="30" customWidth="1"/>
    <col min="13828" max="13828" width="13.85546875" style="30" customWidth="1"/>
    <col min="13829" max="13829" width="11.7109375" style="30" customWidth="1"/>
    <col min="13830" max="13830" width="17.140625" style="30" customWidth="1"/>
    <col min="13831" max="13831" width="12.85546875" style="30" customWidth="1"/>
    <col min="13832" max="13834" width="9.140625" style="30"/>
    <col min="13835" max="13835" width="13" style="30" customWidth="1"/>
    <col min="13836" max="13836" width="11.140625" style="30" bestFit="1" customWidth="1"/>
    <col min="13837" max="14080" width="9.140625" style="30"/>
    <col min="14081" max="14081" width="14.85546875" style="30" customWidth="1"/>
    <col min="14082" max="14082" width="16.85546875" style="30" customWidth="1"/>
    <col min="14083" max="14083" width="25.5703125" style="30" customWidth="1"/>
    <col min="14084" max="14084" width="13.85546875" style="30" customWidth="1"/>
    <col min="14085" max="14085" width="11.7109375" style="30" customWidth="1"/>
    <col min="14086" max="14086" width="17.140625" style="30" customWidth="1"/>
    <col min="14087" max="14087" width="12.85546875" style="30" customWidth="1"/>
    <col min="14088" max="14090" width="9.140625" style="30"/>
    <col min="14091" max="14091" width="13" style="30" customWidth="1"/>
    <col min="14092" max="14092" width="11.140625" style="30" bestFit="1" customWidth="1"/>
    <col min="14093" max="14336" width="9.140625" style="30"/>
    <col min="14337" max="14337" width="14.85546875" style="30" customWidth="1"/>
    <col min="14338" max="14338" width="16.85546875" style="30" customWidth="1"/>
    <col min="14339" max="14339" width="25.5703125" style="30" customWidth="1"/>
    <col min="14340" max="14340" width="13.85546875" style="30" customWidth="1"/>
    <col min="14341" max="14341" width="11.7109375" style="30" customWidth="1"/>
    <col min="14342" max="14342" width="17.140625" style="30" customWidth="1"/>
    <col min="14343" max="14343" width="12.85546875" style="30" customWidth="1"/>
    <col min="14344" max="14346" width="9.140625" style="30"/>
    <col min="14347" max="14347" width="13" style="30" customWidth="1"/>
    <col min="14348" max="14348" width="11.140625" style="30" bestFit="1" customWidth="1"/>
    <col min="14349" max="14592" width="9.140625" style="30"/>
    <col min="14593" max="14593" width="14.85546875" style="30" customWidth="1"/>
    <col min="14594" max="14594" width="16.85546875" style="30" customWidth="1"/>
    <col min="14595" max="14595" width="25.5703125" style="30" customWidth="1"/>
    <col min="14596" max="14596" width="13.85546875" style="30" customWidth="1"/>
    <col min="14597" max="14597" width="11.7109375" style="30" customWidth="1"/>
    <col min="14598" max="14598" width="17.140625" style="30" customWidth="1"/>
    <col min="14599" max="14599" width="12.85546875" style="30" customWidth="1"/>
    <col min="14600" max="14602" width="9.140625" style="30"/>
    <col min="14603" max="14603" width="13" style="30" customWidth="1"/>
    <col min="14604" max="14604" width="11.140625" style="30" bestFit="1" customWidth="1"/>
    <col min="14605" max="14848" width="9.140625" style="30"/>
    <col min="14849" max="14849" width="14.85546875" style="30" customWidth="1"/>
    <col min="14850" max="14850" width="16.85546875" style="30" customWidth="1"/>
    <col min="14851" max="14851" width="25.5703125" style="30" customWidth="1"/>
    <col min="14852" max="14852" width="13.85546875" style="30" customWidth="1"/>
    <col min="14853" max="14853" width="11.7109375" style="30" customWidth="1"/>
    <col min="14854" max="14854" width="17.140625" style="30" customWidth="1"/>
    <col min="14855" max="14855" width="12.85546875" style="30" customWidth="1"/>
    <col min="14856" max="14858" width="9.140625" style="30"/>
    <col min="14859" max="14859" width="13" style="30" customWidth="1"/>
    <col min="14860" max="14860" width="11.140625" style="30" bestFit="1" customWidth="1"/>
    <col min="14861" max="15104" width="9.140625" style="30"/>
    <col min="15105" max="15105" width="14.85546875" style="30" customWidth="1"/>
    <col min="15106" max="15106" width="16.85546875" style="30" customWidth="1"/>
    <col min="15107" max="15107" width="25.5703125" style="30" customWidth="1"/>
    <col min="15108" max="15108" width="13.85546875" style="30" customWidth="1"/>
    <col min="15109" max="15109" width="11.7109375" style="30" customWidth="1"/>
    <col min="15110" max="15110" width="17.140625" style="30" customWidth="1"/>
    <col min="15111" max="15111" width="12.85546875" style="30" customWidth="1"/>
    <col min="15112" max="15114" width="9.140625" style="30"/>
    <col min="15115" max="15115" width="13" style="30" customWidth="1"/>
    <col min="15116" max="15116" width="11.140625" style="30" bestFit="1" customWidth="1"/>
    <col min="15117" max="15360" width="9.140625" style="30"/>
    <col min="15361" max="15361" width="14.85546875" style="30" customWidth="1"/>
    <col min="15362" max="15362" width="16.85546875" style="30" customWidth="1"/>
    <col min="15363" max="15363" width="25.5703125" style="30" customWidth="1"/>
    <col min="15364" max="15364" width="13.85546875" style="30" customWidth="1"/>
    <col min="15365" max="15365" width="11.7109375" style="30" customWidth="1"/>
    <col min="15366" max="15366" width="17.140625" style="30" customWidth="1"/>
    <col min="15367" max="15367" width="12.85546875" style="30" customWidth="1"/>
    <col min="15368" max="15370" width="9.140625" style="30"/>
    <col min="15371" max="15371" width="13" style="30" customWidth="1"/>
    <col min="15372" max="15372" width="11.140625" style="30" bestFit="1" customWidth="1"/>
    <col min="15373" max="15616" width="9.140625" style="30"/>
    <col min="15617" max="15617" width="14.85546875" style="30" customWidth="1"/>
    <col min="15618" max="15618" width="16.85546875" style="30" customWidth="1"/>
    <col min="15619" max="15619" width="25.5703125" style="30" customWidth="1"/>
    <col min="15620" max="15620" width="13.85546875" style="30" customWidth="1"/>
    <col min="15621" max="15621" width="11.7109375" style="30" customWidth="1"/>
    <col min="15622" max="15622" width="17.140625" style="30" customWidth="1"/>
    <col min="15623" max="15623" width="12.85546875" style="30" customWidth="1"/>
    <col min="15624" max="15626" width="9.140625" style="30"/>
    <col min="15627" max="15627" width="13" style="30" customWidth="1"/>
    <col min="15628" max="15628" width="11.140625" style="30" bestFit="1" customWidth="1"/>
    <col min="15629" max="15872" width="9.140625" style="30"/>
    <col min="15873" max="15873" width="14.85546875" style="30" customWidth="1"/>
    <col min="15874" max="15874" width="16.85546875" style="30" customWidth="1"/>
    <col min="15875" max="15875" width="25.5703125" style="30" customWidth="1"/>
    <col min="15876" max="15876" width="13.85546875" style="30" customWidth="1"/>
    <col min="15877" max="15877" width="11.7109375" style="30" customWidth="1"/>
    <col min="15878" max="15878" width="17.140625" style="30" customWidth="1"/>
    <col min="15879" max="15879" width="12.85546875" style="30" customWidth="1"/>
    <col min="15880" max="15882" width="9.140625" style="30"/>
    <col min="15883" max="15883" width="13" style="30" customWidth="1"/>
    <col min="15884" max="15884" width="11.140625" style="30" bestFit="1" customWidth="1"/>
    <col min="15885" max="16128" width="9.140625" style="30"/>
    <col min="16129" max="16129" width="14.85546875" style="30" customWidth="1"/>
    <col min="16130" max="16130" width="16.85546875" style="30" customWidth="1"/>
    <col min="16131" max="16131" width="25.5703125" style="30" customWidth="1"/>
    <col min="16132" max="16132" width="13.85546875" style="30" customWidth="1"/>
    <col min="16133" max="16133" width="11.7109375" style="30" customWidth="1"/>
    <col min="16134" max="16134" width="17.140625" style="30" customWidth="1"/>
    <col min="16135" max="16135" width="12.85546875" style="30" customWidth="1"/>
    <col min="16136" max="16138" width="9.140625" style="30"/>
    <col min="16139" max="16139" width="13" style="30" customWidth="1"/>
    <col min="16140" max="16140" width="11.140625" style="30" bestFit="1" customWidth="1"/>
    <col min="16141" max="16384" width="9.140625" style="30"/>
  </cols>
  <sheetData>
    <row r="1" spans="1:12" ht="30" customHeight="1" x14ac:dyDescent="0.25">
      <c r="A1" s="61" t="s">
        <v>31</v>
      </c>
      <c r="B1" s="61"/>
      <c r="C1" s="61"/>
      <c r="D1" s="61"/>
      <c r="E1" s="61"/>
      <c r="F1" s="61"/>
    </row>
    <row r="2" spans="1:12" ht="29.25" customHeight="1" x14ac:dyDescent="0.25">
      <c r="A2" s="31" t="s">
        <v>1</v>
      </c>
      <c r="B2" s="32" t="s">
        <v>18</v>
      </c>
      <c r="C2" s="32" t="s">
        <v>4</v>
      </c>
      <c r="D2" s="33" t="s">
        <v>7</v>
      </c>
      <c r="E2" s="33" t="s">
        <v>6</v>
      </c>
      <c r="F2" s="33" t="s">
        <v>32</v>
      </c>
      <c r="G2" s="54" t="s">
        <v>33</v>
      </c>
    </row>
    <row r="3" spans="1:12" ht="23.25" customHeight="1" x14ac:dyDescent="0.25">
      <c r="A3" s="51" t="s">
        <v>34</v>
      </c>
      <c r="B3" s="35" t="s">
        <v>35</v>
      </c>
      <c r="C3" s="36" t="str">
        <f>HLOOKUP(LEFT(B3,1),$C$15:$E$16,2,0)</f>
        <v>TÔM</v>
      </c>
      <c r="D3" s="52">
        <f>IF(RIGHT(B3,1)="A",HLOOKUP(C3,$C$16:$E$18,2,0),HLOOKUP(C3,$C$16:$E$18,3,0))</f>
        <v>120000</v>
      </c>
      <c r="E3" s="38">
        <v>20</v>
      </c>
      <c r="F3" s="38">
        <f>VLOOKUP(LEFT(B3,1),$H$16:$K$18,IF(MID(B3,2,1)*1=1,2,IF(MID(B3,2,1)*1=2,3,4)),0)</f>
        <v>0.01</v>
      </c>
      <c r="G3" s="55">
        <f>E3*D3*(1+F3)</f>
        <v>2424000</v>
      </c>
    </row>
    <row r="4" spans="1:12" ht="23.25" customHeight="1" x14ac:dyDescent="0.25">
      <c r="A4" s="51" t="s">
        <v>36</v>
      </c>
      <c r="B4" s="35" t="s">
        <v>37</v>
      </c>
      <c r="C4" s="36" t="str">
        <f t="shared" ref="C4:C12" si="0">HLOOKUP(LEFT(B4,1),$C$15:$E$16,2,0)</f>
        <v>MỰC</v>
      </c>
      <c r="D4" s="52">
        <f t="shared" ref="D4:D12" si="1">IF(RIGHT(B4,1)="A",HLOOKUP(C4,$C$16:$E$18,2,0),HLOOKUP(C4,$C$16:$E$18,3,0))</f>
        <v>110000</v>
      </c>
      <c r="E4" s="38">
        <v>30</v>
      </c>
      <c r="F4" s="38">
        <f t="shared" ref="F4:F12" si="2">VLOOKUP(LEFT(B4,1),$H$16:$K$18,IF(MID(B4,2,1)*1=1,2,IF(MID(B4,2,1)*1=2,3,4)),0)</f>
        <v>1.2999999999999999E-2</v>
      </c>
      <c r="G4" s="55">
        <f t="shared" ref="G4:G12" si="3">E4*D4*(1+F4)</f>
        <v>3342899.9999999995</v>
      </c>
    </row>
    <row r="5" spans="1:12" ht="23.25" customHeight="1" x14ac:dyDescent="0.25">
      <c r="A5" s="51" t="s">
        <v>38</v>
      </c>
      <c r="B5" s="35" t="s">
        <v>39</v>
      </c>
      <c r="C5" s="36" t="str">
        <f t="shared" si="0"/>
        <v>NGHIÊU</v>
      </c>
      <c r="D5" s="52">
        <f t="shared" si="1"/>
        <v>32000</v>
      </c>
      <c r="E5" s="38">
        <v>200</v>
      </c>
      <c r="F5" s="38">
        <f t="shared" si="2"/>
        <v>5.0000000000000001E-3</v>
      </c>
      <c r="G5" s="55">
        <f t="shared" si="3"/>
        <v>6431999.9999999991</v>
      </c>
    </row>
    <row r="6" spans="1:12" ht="23.25" customHeight="1" x14ac:dyDescent="0.25">
      <c r="A6" s="51" t="s">
        <v>40</v>
      </c>
      <c r="B6" s="35" t="s">
        <v>37</v>
      </c>
      <c r="C6" s="36" t="str">
        <f t="shared" si="0"/>
        <v>MỰC</v>
      </c>
      <c r="D6" s="52">
        <f t="shared" si="1"/>
        <v>110000</v>
      </c>
      <c r="E6" s="38">
        <v>50</v>
      </c>
      <c r="F6" s="38">
        <f t="shared" si="2"/>
        <v>1.2999999999999999E-2</v>
      </c>
      <c r="G6" s="55">
        <f t="shared" si="3"/>
        <v>5571499.9999999991</v>
      </c>
    </row>
    <row r="7" spans="1:12" ht="23.25" customHeight="1" x14ac:dyDescent="0.25">
      <c r="A7" s="51" t="s">
        <v>41</v>
      </c>
      <c r="B7" s="35" t="s">
        <v>42</v>
      </c>
      <c r="C7" s="36" t="str">
        <f t="shared" si="0"/>
        <v>TÔM</v>
      </c>
      <c r="D7" s="52">
        <f t="shared" si="1"/>
        <v>120000</v>
      </c>
      <c r="E7" s="38">
        <v>200</v>
      </c>
      <c r="F7" s="38">
        <f t="shared" si="2"/>
        <v>0.02</v>
      </c>
      <c r="G7" s="55">
        <f t="shared" si="3"/>
        <v>24480000</v>
      </c>
      <c r="I7" s="62" t="s">
        <v>4</v>
      </c>
      <c r="J7" s="62"/>
      <c r="K7" s="63" t="s">
        <v>43</v>
      </c>
      <c r="L7" s="64"/>
    </row>
    <row r="8" spans="1:12" ht="23.25" customHeight="1" x14ac:dyDescent="0.25">
      <c r="A8" s="51" t="s">
        <v>44</v>
      </c>
      <c r="B8" s="35" t="s">
        <v>45</v>
      </c>
      <c r="C8" s="36" t="str">
        <f t="shared" si="0"/>
        <v>MỰC</v>
      </c>
      <c r="D8" s="52">
        <f t="shared" si="1"/>
        <v>110000</v>
      </c>
      <c r="E8" s="38">
        <v>150</v>
      </c>
      <c r="F8" s="38">
        <f t="shared" si="2"/>
        <v>2.5000000000000001E-2</v>
      </c>
      <c r="G8" s="55">
        <f t="shared" si="3"/>
        <v>16912500</v>
      </c>
      <c r="I8" s="62"/>
      <c r="J8" s="62"/>
      <c r="K8" s="32" t="s">
        <v>46</v>
      </c>
      <c r="L8" s="32" t="s">
        <v>47</v>
      </c>
    </row>
    <row r="9" spans="1:12" ht="23.25" customHeight="1" x14ac:dyDescent="0.25">
      <c r="A9" s="51" t="s">
        <v>48</v>
      </c>
      <c r="B9" s="35" t="s">
        <v>49</v>
      </c>
      <c r="C9" s="36" t="str">
        <f t="shared" si="0"/>
        <v>NGHIÊU</v>
      </c>
      <c r="D9" s="52">
        <f t="shared" si="1"/>
        <v>30000</v>
      </c>
      <c r="E9" s="38">
        <v>90</v>
      </c>
      <c r="F9" s="38">
        <f t="shared" si="2"/>
        <v>0.01</v>
      </c>
      <c r="G9" s="55">
        <f t="shared" si="3"/>
        <v>2727000</v>
      </c>
      <c r="I9" s="65" t="s">
        <v>50</v>
      </c>
      <c r="J9" s="65"/>
      <c r="K9" s="40">
        <f>SUMIFS($G$3:$G$12,$C$3:$C$12,$I$9,$B$3:$B$12,"*"&amp;$K$8)</f>
        <v>26904000</v>
      </c>
      <c r="L9" s="40"/>
    </row>
    <row r="10" spans="1:12" ht="23.25" customHeight="1" x14ac:dyDescent="0.25">
      <c r="A10" s="51" t="s">
        <v>51</v>
      </c>
      <c r="B10" s="35" t="s">
        <v>52</v>
      </c>
      <c r="C10" s="36" t="str">
        <f t="shared" si="0"/>
        <v>TÔM</v>
      </c>
      <c r="D10" s="52">
        <f t="shared" si="1"/>
        <v>125000</v>
      </c>
      <c r="E10" s="38">
        <v>300</v>
      </c>
      <c r="F10" s="38">
        <f t="shared" si="2"/>
        <v>0.02</v>
      </c>
      <c r="G10" s="55">
        <f t="shared" si="3"/>
        <v>38250000</v>
      </c>
      <c r="I10" s="66" t="s">
        <v>53</v>
      </c>
      <c r="J10" s="66"/>
      <c r="K10" s="40">
        <f>SUMIFS($G$3:$G$12,$C$3:$C$12,I10,$B$3:$B$12,"*"&amp;$K$8)</f>
        <v>5155000</v>
      </c>
      <c r="L10" s="40"/>
    </row>
    <row r="11" spans="1:12" ht="23.25" customHeight="1" x14ac:dyDescent="0.25">
      <c r="A11" s="51" t="s">
        <v>54</v>
      </c>
      <c r="B11" s="35" t="s">
        <v>55</v>
      </c>
      <c r="C11" s="36" t="str">
        <f t="shared" si="0"/>
        <v>TÔM</v>
      </c>
      <c r="D11" s="52">
        <f t="shared" si="1"/>
        <v>125000</v>
      </c>
      <c r="E11" s="38">
        <v>20</v>
      </c>
      <c r="F11" s="38">
        <f t="shared" si="2"/>
        <v>0.03</v>
      </c>
      <c r="G11" s="55">
        <f t="shared" si="3"/>
        <v>2575000</v>
      </c>
    </row>
    <row r="12" spans="1:12" ht="23.25" customHeight="1" x14ac:dyDescent="0.25">
      <c r="A12" s="51" t="s">
        <v>56</v>
      </c>
      <c r="B12" s="35" t="s">
        <v>57</v>
      </c>
      <c r="C12" s="36" t="str">
        <f t="shared" si="0"/>
        <v>MỰC</v>
      </c>
      <c r="D12" s="52">
        <f t="shared" si="1"/>
        <v>100000</v>
      </c>
      <c r="E12" s="38">
        <v>50</v>
      </c>
      <c r="F12" s="38">
        <f t="shared" si="2"/>
        <v>3.1E-2</v>
      </c>
      <c r="G12" s="55">
        <f t="shared" si="3"/>
        <v>5155000</v>
      </c>
    </row>
    <row r="13" spans="1:12" ht="15.75" x14ac:dyDescent="0.25">
      <c r="A13" s="41"/>
      <c r="B13" s="41"/>
      <c r="C13" s="41"/>
      <c r="D13" s="41"/>
      <c r="E13" s="41"/>
      <c r="F13" s="41" t="s">
        <v>58</v>
      </c>
    </row>
    <row r="14" spans="1:12" ht="27" customHeight="1" x14ac:dyDescent="0.25">
      <c r="A14" s="67" t="s">
        <v>59</v>
      </c>
      <c r="B14" s="67"/>
      <c r="C14" s="68"/>
      <c r="D14" s="42"/>
      <c r="E14" s="41"/>
      <c r="F14" s="41"/>
      <c r="H14" s="69" t="s">
        <v>60</v>
      </c>
      <c r="I14" s="69"/>
      <c r="J14" s="69"/>
      <c r="K14" s="69"/>
    </row>
    <row r="15" spans="1:12" ht="27" customHeight="1" x14ac:dyDescent="0.25">
      <c r="A15" s="56" t="s">
        <v>61</v>
      </c>
      <c r="B15" s="56"/>
      <c r="C15" s="32" t="s">
        <v>62</v>
      </c>
      <c r="D15" s="32" t="s">
        <v>63</v>
      </c>
      <c r="E15" s="32" t="s">
        <v>64</v>
      </c>
      <c r="F15" s="41"/>
      <c r="H15" s="43"/>
      <c r="I15" s="33">
        <v>1</v>
      </c>
      <c r="J15" s="32">
        <v>2</v>
      </c>
      <c r="K15" s="32">
        <v>3</v>
      </c>
    </row>
    <row r="16" spans="1:12" ht="24" customHeight="1" x14ac:dyDescent="0.25">
      <c r="A16" s="57" t="s">
        <v>4</v>
      </c>
      <c r="B16" s="58"/>
      <c r="C16" s="32" t="s">
        <v>50</v>
      </c>
      <c r="D16" s="32" t="s">
        <v>53</v>
      </c>
      <c r="E16" s="32" t="s">
        <v>65</v>
      </c>
      <c r="F16" s="41"/>
      <c r="H16" s="36" t="s">
        <v>62</v>
      </c>
      <c r="I16" s="44">
        <v>0.01</v>
      </c>
      <c r="J16" s="44">
        <v>0.02</v>
      </c>
      <c r="K16" s="44">
        <v>0.03</v>
      </c>
    </row>
    <row r="17" spans="1:11" ht="26.25" customHeight="1" x14ac:dyDescent="0.25">
      <c r="A17" s="59" t="s">
        <v>66</v>
      </c>
      <c r="B17" s="38" t="s">
        <v>46</v>
      </c>
      <c r="C17" s="38">
        <v>120000</v>
      </c>
      <c r="D17" s="40">
        <v>100000</v>
      </c>
      <c r="E17" s="35">
        <v>30000</v>
      </c>
      <c r="F17" s="41"/>
      <c r="H17" s="45" t="s">
        <v>63</v>
      </c>
      <c r="I17" s="46">
        <v>1.2999999999999999E-2</v>
      </c>
      <c r="J17" s="46">
        <v>2.5000000000000001E-2</v>
      </c>
      <c r="K17" s="46">
        <v>3.1E-2</v>
      </c>
    </row>
    <row r="18" spans="1:11" ht="26.25" customHeight="1" x14ac:dyDescent="0.25">
      <c r="A18" s="60"/>
      <c r="B18" s="38" t="s">
        <v>47</v>
      </c>
      <c r="C18" s="38">
        <v>125000</v>
      </c>
      <c r="D18" s="40">
        <v>110000</v>
      </c>
      <c r="E18" s="35">
        <v>32000</v>
      </c>
      <c r="F18" s="41"/>
      <c r="H18" s="47" t="s">
        <v>64</v>
      </c>
      <c r="I18" s="48">
        <v>5.0000000000000001E-3</v>
      </c>
      <c r="J18" s="49">
        <v>0.01</v>
      </c>
      <c r="K18" s="48">
        <v>2.3E-2</v>
      </c>
    </row>
    <row r="19" spans="1:11" x14ac:dyDescent="0.25">
      <c r="D19" s="50"/>
    </row>
  </sheetData>
  <mergeCells count="10">
    <mergeCell ref="K7:L7"/>
    <mergeCell ref="I9:J9"/>
    <mergeCell ref="I10:J10"/>
    <mergeCell ref="A14:C14"/>
    <mergeCell ref="H14:K14"/>
    <mergeCell ref="A15:B15"/>
    <mergeCell ref="A16:B16"/>
    <mergeCell ref="A17:A18"/>
    <mergeCell ref="A1:F1"/>
    <mergeCell ref="I7:J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14" sqref="H14"/>
    </sheetView>
  </sheetViews>
  <sheetFormatPr defaultRowHeight="15" x14ac:dyDescent="0.25"/>
  <cols>
    <col min="2" max="2" width="12.140625" customWidth="1"/>
    <col min="3" max="3" width="16.42578125" customWidth="1"/>
    <col min="4" max="4" width="17.42578125" customWidth="1"/>
    <col min="5" max="5" width="15" customWidth="1"/>
    <col min="6" max="6" width="14" customWidth="1"/>
    <col min="7" max="7" width="16.140625" style="29" customWidth="1"/>
    <col min="8" max="8" width="22.140625" customWidth="1"/>
    <col min="9" max="9" width="20.5703125" customWidth="1"/>
    <col min="258" max="258" width="12.140625" customWidth="1"/>
    <col min="259" max="259" width="16.42578125" customWidth="1"/>
    <col min="260" max="260" width="17.42578125" customWidth="1"/>
    <col min="261" max="261" width="15" customWidth="1"/>
    <col min="262" max="262" width="14" customWidth="1"/>
    <col min="263" max="263" width="16.140625" customWidth="1"/>
    <col min="264" max="264" width="22.140625" customWidth="1"/>
    <col min="265" max="265" width="20.5703125" customWidth="1"/>
    <col min="514" max="514" width="12.140625" customWidth="1"/>
    <col min="515" max="515" width="16.42578125" customWidth="1"/>
    <col min="516" max="516" width="17.42578125" customWidth="1"/>
    <col min="517" max="517" width="15" customWidth="1"/>
    <col min="518" max="518" width="14" customWidth="1"/>
    <col min="519" max="519" width="16.140625" customWidth="1"/>
    <col min="520" max="520" width="22.140625" customWidth="1"/>
    <col min="521" max="521" width="20.5703125" customWidth="1"/>
    <col min="770" max="770" width="12.140625" customWidth="1"/>
    <col min="771" max="771" width="16.42578125" customWidth="1"/>
    <col min="772" max="772" width="17.42578125" customWidth="1"/>
    <col min="773" max="773" width="15" customWidth="1"/>
    <col min="774" max="774" width="14" customWidth="1"/>
    <col min="775" max="775" width="16.140625" customWidth="1"/>
    <col min="776" max="776" width="22.140625" customWidth="1"/>
    <col min="777" max="777" width="20.5703125" customWidth="1"/>
    <col min="1026" max="1026" width="12.140625" customWidth="1"/>
    <col min="1027" max="1027" width="16.42578125" customWidth="1"/>
    <col min="1028" max="1028" width="17.42578125" customWidth="1"/>
    <col min="1029" max="1029" width="15" customWidth="1"/>
    <col min="1030" max="1030" width="14" customWidth="1"/>
    <col min="1031" max="1031" width="16.140625" customWidth="1"/>
    <col min="1032" max="1032" width="22.140625" customWidth="1"/>
    <col min="1033" max="1033" width="20.5703125" customWidth="1"/>
    <col min="1282" max="1282" width="12.140625" customWidth="1"/>
    <col min="1283" max="1283" width="16.42578125" customWidth="1"/>
    <col min="1284" max="1284" width="17.42578125" customWidth="1"/>
    <col min="1285" max="1285" width="15" customWidth="1"/>
    <col min="1286" max="1286" width="14" customWidth="1"/>
    <col min="1287" max="1287" width="16.140625" customWidth="1"/>
    <col min="1288" max="1288" width="22.140625" customWidth="1"/>
    <col min="1289" max="1289" width="20.5703125" customWidth="1"/>
    <col min="1538" max="1538" width="12.140625" customWidth="1"/>
    <col min="1539" max="1539" width="16.42578125" customWidth="1"/>
    <col min="1540" max="1540" width="17.42578125" customWidth="1"/>
    <col min="1541" max="1541" width="15" customWidth="1"/>
    <col min="1542" max="1542" width="14" customWidth="1"/>
    <col min="1543" max="1543" width="16.140625" customWidth="1"/>
    <col min="1544" max="1544" width="22.140625" customWidth="1"/>
    <col min="1545" max="1545" width="20.5703125" customWidth="1"/>
    <col min="1794" max="1794" width="12.140625" customWidth="1"/>
    <col min="1795" max="1795" width="16.42578125" customWidth="1"/>
    <col min="1796" max="1796" width="17.42578125" customWidth="1"/>
    <col min="1797" max="1797" width="15" customWidth="1"/>
    <col min="1798" max="1798" width="14" customWidth="1"/>
    <col min="1799" max="1799" width="16.140625" customWidth="1"/>
    <col min="1800" max="1800" width="22.140625" customWidth="1"/>
    <col min="1801" max="1801" width="20.5703125" customWidth="1"/>
    <col min="2050" max="2050" width="12.140625" customWidth="1"/>
    <col min="2051" max="2051" width="16.42578125" customWidth="1"/>
    <col min="2052" max="2052" width="17.42578125" customWidth="1"/>
    <col min="2053" max="2053" width="15" customWidth="1"/>
    <col min="2054" max="2054" width="14" customWidth="1"/>
    <col min="2055" max="2055" width="16.140625" customWidth="1"/>
    <col min="2056" max="2056" width="22.140625" customWidth="1"/>
    <col min="2057" max="2057" width="20.5703125" customWidth="1"/>
    <col min="2306" max="2306" width="12.140625" customWidth="1"/>
    <col min="2307" max="2307" width="16.42578125" customWidth="1"/>
    <col min="2308" max="2308" width="17.42578125" customWidth="1"/>
    <col min="2309" max="2309" width="15" customWidth="1"/>
    <col min="2310" max="2310" width="14" customWidth="1"/>
    <col min="2311" max="2311" width="16.140625" customWidth="1"/>
    <col min="2312" max="2312" width="22.140625" customWidth="1"/>
    <col min="2313" max="2313" width="20.5703125" customWidth="1"/>
    <col min="2562" max="2562" width="12.140625" customWidth="1"/>
    <col min="2563" max="2563" width="16.42578125" customWidth="1"/>
    <col min="2564" max="2564" width="17.42578125" customWidth="1"/>
    <col min="2565" max="2565" width="15" customWidth="1"/>
    <col min="2566" max="2566" width="14" customWidth="1"/>
    <col min="2567" max="2567" width="16.140625" customWidth="1"/>
    <col min="2568" max="2568" width="22.140625" customWidth="1"/>
    <col min="2569" max="2569" width="20.5703125" customWidth="1"/>
    <col min="2818" max="2818" width="12.140625" customWidth="1"/>
    <col min="2819" max="2819" width="16.42578125" customWidth="1"/>
    <col min="2820" max="2820" width="17.42578125" customWidth="1"/>
    <col min="2821" max="2821" width="15" customWidth="1"/>
    <col min="2822" max="2822" width="14" customWidth="1"/>
    <col min="2823" max="2823" width="16.140625" customWidth="1"/>
    <col min="2824" max="2824" width="22.140625" customWidth="1"/>
    <col min="2825" max="2825" width="20.5703125" customWidth="1"/>
    <col min="3074" max="3074" width="12.140625" customWidth="1"/>
    <col min="3075" max="3075" width="16.42578125" customWidth="1"/>
    <col min="3076" max="3076" width="17.42578125" customWidth="1"/>
    <col min="3077" max="3077" width="15" customWidth="1"/>
    <col min="3078" max="3078" width="14" customWidth="1"/>
    <col min="3079" max="3079" width="16.140625" customWidth="1"/>
    <col min="3080" max="3080" width="22.140625" customWidth="1"/>
    <col min="3081" max="3081" width="20.5703125" customWidth="1"/>
    <col min="3330" max="3330" width="12.140625" customWidth="1"/>
    <col min="3331" max="3331" width="16.42578125" customWidth="1"/>
    <col min="3332" max="3332" width="17.42578125" customWidth="1"/>
    <col min="3333" max="3333" width="15" customWidth="1"/>
    <col min="3334" max="3334" width="14" customWidth="1"/>
    <col min="3335" max="3335" width="16.140625" customWidth="1"/>
    <col min="3336" max="3336" width="22.140625" customWidth="1"/>
    <col min="3337" max="3337" width="20.5703125" customWidth="1"/>
    <col min="3586" max="3586" width="12.140625" customWidth="1"/>
    <col min="3587" max="3587" width="16.42578125" customWidth="1"/>
    <col min="3588" max="3588" width="17.42578125" customWidth="1"/>
    <col min="3589" max="3589" width="15" customWidth="1"/>
    <col min="3590" max="3590" width="14" customWidth="1"/>
    <col min="3591" max="3591" width="16.140625" customWidth="1"/>
    <col min="3592" max="3592" width="22.140625" customWidth="1"/>
    <col min="3593" max="3593" width="20.5703125" customWidth="1"/>
    <col min="3842" max="3842" width="12.140625" customWidth="1"/>
    <col min="3843" max="3843" width="16.42578125" customWidth="1"/>
    <col min="3844" max="3844" width="17.42578125" customWidth="1"/>
    <col min="3845" max="3845" width="15" customWidth="1"/>
    <col min="3846" max="3846" width="14" customWidth="1"/>
    <col min="3847" max="3847" width="16.140625" customWidth="1"/>
    <col min="3848" max="3848" width="22.140625" customWidth="1"/>
    <col min="3849" max="3849" width="20.5703125" customWidth="1"/>
    <col min="4098" max="4098" width="12.140625" customWidth="1"/>
    <col min="4099" max="4099" width="16.42578125" customWidth="1"/>
    <col min="4100" max="4100" width="17.42578125" customWidth="1"/>
    <col min="4101" max="4101" width="15" customWidth="1"/>
    <col min="4102" max="4102" width="14" customWidth="1"/>
    <col min="4103" max="4103" width="16.140625" customWidth="1"/>
    <col min="4104" max="4104" width="22.140625" customWidth="1"/>
    <col min="4105" max="4105" width="20.5703125" customWidth="1"/>
    <col min="4354" max="4354" width="12.140625" customWidth="1"/>
    <col min="4355" max="4355" width="16.42578125" customWidth="1"/>
    <col min="4356" max="4356" width="17.42578125" customWidth="1"/>
    <col min="4357" max="4357" width="15" customWidth="1"/>
    <col min="4358" max="4358" width="14" customWidth="1"/>
    <col min="4359" max="4359" width="16.140625" customWidth="1"/>
    <col min="4360" max="4360" width="22.140625" customWidth="1"/>
    <col min="4361" max="4361" width="20.5703125" customWidth="1"/>
    <col min="4610" max="4610" width="12.140625" customWidth="1"/>
    <col min="4611" max="4611" width="16.42578125" customWidth="1"/>
    <col min="4612" max="4612" width="17.42578125" customWidth="1"/>
    <col min="4613" max="4613" width="15" customWidth="1"/>
    <col min="4614" max="4614" width="14" customWidth="1"/>
    <col min="4615" max="4615" width="16.140625" customWidth="1"/>
    <col min="4616" max="4616" width="22.140625" customWidth="1"/>
    <col min="4617" max="4617" width="20.5703125" customWidth="1"/>
    <col min="4866" max="4866" width="12.140625" customWidth="1"/>
    <col min="4867" max="4867" width="16.42578125" customWidth="1"/>
    <col min="4868" max="4868" width="17.42578125" customWidth="1"/>
    <col min="4869" max="4869" width="15" customWidth="1"/>
    <col min="4870" max="4870" width="14" customWidth="1"/>
    <col min="4871" max="4871" width="16.140625" customWidth="1"/>
    <col min="4872" max="4872" width="22.140625" customWidth="1"/>
    <col min="4873" max="4873" width="20.5703125" customWidth="1"/>
    <col min="5122" max="5122" width="12.140625" customWidth="1"/>
    <col min="5123" max="5123" width="16.42578125" customWidth="1"/>
    <col min="5124" max="5124" width="17.42578125" customWidth="1"/>
    <col min="5125" max="5125" width="15" customWidth="1"/>
    <col min="5126" max="5126" width="14" customWidth="1"/>
    <col min="5127" max="5127" width="16.140625" customWidth="1"/>
    <col min="5128" max="5128" width="22.140625" customWidth="1"/>
    <col min="5129" max="5129" width="20.5703125" customWidth="1"/>
    <col min="5378" max="5378" width="12.140625" customWidth="1"/>
    <col min="5379" max="5379" width="16.42578125" customWidth="1"/>
    <col min="5380" max="5380" width="17.42578125" customWidth="1"/>
    <col min="5381" max="5381" width="15" customWidth="1"/>
    <col min="5382" max="5382" width="14" customWidth="1"/>
    <col min="5383" max="5383" width="16.140625" customWidth="1"/>
    <col min="5384" max="5384" width="22.140625" customWidth="1"/>
    <col min="5385" max="5385" width="20.5703125" customWidth="1"/>
    <col min="5634" max="5634" width="12.140625" customWidth="1"/>
    <col min="5635" max="5635" width="16.42578125" customWidth="1"/>
    <col min="5636" max="5636" width="17.42578125" customWidth="1"/>
    <col min="5637" max="5637" width="15" customWidth="1"/>
    <col min="5638" max="5638" width="14" customWidth="1"/>
    <col min="5639" max="5639" width="16.140625" customWidth="1"/>
    <col min="5640" max="5640" width="22.140625" customWidth="1"/>
    <col min="5641" max="5641" width="20.5703125" customWidth="1"/>
    <col min="5890" max="5890" width="12.140625" customWidth="1"/>
    <col min="5891" max="5891" width="16.42578125" customWidth="1"/>
    <col min="5892" max="5892" width="17.42578125" customWidth="1"/>
    <col min="5893" max="5893" width="15" customWidth="1"/>
    <col min="5894" max="5894" width="14" customWidth="1"/>
    <col min="5895" max="5895" width="16.140625" customWidth="1"/>
    <col min="5896" max="5896" width="22.140625" customWidth="1"/>
    <col min="5897" max="5897" width="20.5703125" customWidth="1"/>
    <col min="6146" max="6146" width="12.140625" customWidth="1"/>
    <col min="6147" max="6147" width="16.42578125" customWidth="1"/>
    <col min="6148" max="6148" width="17.42578125" customWidth="1"/>
    <col min="6149" max="6149" width="15" customWidth="1"/>
    <col min="6150" max="6150" width="14" customWidth="1"/>
    <col min="6151" max="6151" width="16.140625" customWidth="1"/>
    <col min="6152" max="6152" width="22.140625" customWidth="1"/>
    <col min="6153" max="6153" width="20.5703125" customWidth="1"/>
    <col min="6402" max="6402" width="12.140625" customWidth="1"/>
    <col min="6403" max="6403" width="16.42578125" customWidth="1"/>
    <col min="6404" max="6404" width="17.42578125" customWidth="1"/>
    <col min="6405" max="6405" width="15" customWidth="1"/>
    <col min="6406" max="6406" width="14" customWidth="1"/>
    <col min="6407" max="6407" width="16.140625" customWidth="1"/>
    <col min="6408" max="6408" width="22.140625" customWidth="1"/>
    <col min="6409" max="6409" width="20.5703125" customWidth="1"/>
    <col min="6658" max="6658" width="12.140625" customWidth="1"/>
    <col min="6659" max="6659" width="16.42578125" customWidth="1"/>
    <col min="6660" max="6660" width="17.42578125" customWidth="1"/>
    <col min="6661" max="6661" width="15" customWidth="1"/>
    <col min="6662" max="6662" width="14" customWidth="1"/>
    <col min="6663" max="6663" width="16.140625" customWidth="1"/>
    <col min="6664" max="6664" width="22.140625" customWidth="1"/>
    <col min="6665" max="6665" width="20.5703125" customWidth="1"/>
    <col min="6914" max="6914" width="12.140625" customWidth="1"/>
    <col min="6915" max="6915" width="16.42578125" customWidth="1"/>
    <col min="6916" max="6916" width="17.42578125" customWidth="1"/>
    <col min="6917" max="6917" width="15" customWidth="1"/>
    <col min="6918" max="6918" width="14" customWidth="1"/>
    <col min="6919" max="6919" width="16.140625" customWidth="1"/>
    <col min="6920" max="6920" width="22.140625" customWidth="1"/>
    <col min="6921" max="6921" width="20.5703125" customWidth="1"/>
    <col min="7170" max="7170" width="12.140625" customWidth="1"/>
    <col min="7171" max="7171" width="16.42578125" customWidth="1"/>
    <col min="7172" max="7172" width="17.42578125" customWidth="1"/>
    <col min="7173" max="7173" width="15" customWidth="1"/>
    <col min="7174" max="7174" width="14" customWidth="1"/>
    <col min="7175" max="7175" width="16.140625" customWidth="1"/>
    <col min="7176" max="7176" width="22.140625" customWidth="1"/>
    <col min="7177" max="7177" width="20.5703125" customWidth="1"/>
    <col min="7426" max="7426" width="12.140625" customWidth="1"/>
    <col min="7427" max="7427" width="16.42578125" customWidth="1"/>
    <col min="7428" max="7428" width="17.42578125" customWidth="1"/>
    <col min="7429" max="7429" width="15" customWidth="1"/>
    <col min="7430" max="7430" width="14" customWidth="1"/>
    <col min="7431" max="7431" width="16.140625" customWidth="1"/>
    <col min="7432" max="7432" width="22.140625" customWidth="1"/>
    <col min="7433" max="7433" width="20.5703125" customWidth="1"/>
    <col min="7682" max="7682" width="12.140625" customWidth="1"/>
    <col min="7683" max="7683" width="16.42578125" customWidth="1"/>
    <col min="7684" max="7684" width="17.42578125" customWidth="1"/>
    <col min="7685" max="7685" width="15" customWidth="1"/>
    <col min="7686" max="7686" width="14" customWidth="1"/>
    <col min="7687" max="7687" width="16.140625" customWidth="1"/>
    <col min="7688" max="7688" width="22.140625" customWidth="1"/>
    <col min="7689" max="7689" width="20.5703125" customWidth="1"/>
    <col min="7938" max="7938" width="12.140625" customWidth="1"/>
    <col min="7939" max="7939" width="16.42578125" customWidth="1"/>
    <col min="7940" max="7940" width="17.42578125" customWidth="1"/>
    <col min="7941" max="7941" width="15" customWidth="1"/>
    <col min="7942" max="7942" width="14" customWidth="1"/>
    <col min="7943" max="7943" width="16.140625" customWidth="1"/>
    <col min="7944" max="7944" width="22.140625" customWidth="1"/>
    <col min="7945" max="7945" width="20.5703125" customWidth="1"/>
    <col min="8194" max="8194" width="12.140625" customWidth="1"/>
    <col min="8195" max="8195" width="16.42578125" customWidth="1"/>
    <col min="8196" max="8196" width="17.42578125" customWidth="1"/>
    <col min="8197" max="8197" width="15" customWidth="1"/>
    <col min="8198" max="8198" width="14" customWidth="1"/>
    <col min="8199" max="8199" width="16.140625" customWidth="1"/>
    <col min="8200" max="8200" width="22.140625" customWidth="1"/>
    <col min="8201" max="8201" width="20.5703125" customWidth="1"/>
    <col min="8450" max="8450" width="12.140625" customWidth="1"/>
    <col min="8451" max="8451" width="16.42578125" customWidth="1"/>
    <col min="8452" max="8452" width="17.42578125" customWidth="1"/>
    <col min="8453" max="8453" width="15" customWidth="1"/>
    <col min="8454" max="8454" width="14" customWidth="1"/>
    <col min="8455" max="8455" width="16.140625" customWidth="1"/>
    <col min="8456" max="8456" width="22.140625" customWidth="1"/>
    <col min="8457" max="8457" width="20.5703125" customWidth="1"/>
    <col min="8706" max="8706" width="12.140625" customWidth="1"/>
    <col min="8707" max="8707" width="16.42578125" customWidth="1"/>
    <col min="8708" max="8708" width="17.42578125" customWidth="1"/>
    <col min="8709" max="8709" width="15" customWidth="1"/>
    <col min="8710" max="8710" width="14" customWidth="1"/>
    <col min="8711" max="8711" width="16.140625" customWidth="1"/>
    <col min="8712" max="8712" width="22.140625" customWidth="1"/>
    <col min="8713" max="8713" width="20.5703125" customWidth="1"/>
    <col min="8962" max="8962" width="12.140625" customWidth="1"/>
    <col min="8963" max="8963" width="16.42578125" customWidth="1"/>
    <col min="8964" max="8964" width="17.42578125" customWidth="1"/>
    <col min="8965" max="8965" width="15" customWidth="1"/>
    <col min="8966" max="8966" width="14" customWidth="1"/>
    <col min="8967" max="8967" width="16.140625" customWidth="1"/>
    <col min="8968" max="8968" width="22.140625" customWidth="1"/>
    <col min="8969" max="8969" width="20.5703125" customWidth="1"/>
    <col min="9218" max="9218" width="12.140625" customWidth="1"/>
    <col min="9219" max="9219" width="16.42578125" customWidth="1"/>
    <col min="9220" max="9220" width="17.42578125" customWidth="1"/>
    <col min="9221" max="9221" width="15" customWidth="1"/>
    <col min="9222" max="9222" width="14" customWidth="1"/>
    <col min="9223" max="9223" width="16.140625" customWidth="1"/>
    <col min="9224" max="9224" width="22.140625" customWidth="1"/>
    <col min="9225" max="9225" width="20.5703125" customWidth="1"/>
    <col min="9474" max="9474" width="12.140625" customWidth="1"/>
    <col min="9475" max="9475" width="16.42578125" customWidth="1"/>
    <col min="9476" max="9476" width="17.42578125" customWidth="1"/>
    <col min="9477" max="9477" width="15" customWidth="1"/>
    <col min="9478" max="9478" width="14" customWidth="1"/>
    <col min="9479" max="9479" width="16.140625" customWidth="1"/>
    <col min="9480" max="9480" width="22.140625" customWidth="1"/>
    <col min="9481" max="9481" width="20.5703125" customWidth="1"/>
    <col min="9730" max="9730" width="12.140625" customWidth="1"/>
    <col min="9731" max="9731" width="16.42578125" customWidth="1"/>
    <col min="9732" max="9732" width="17.42578125" customWidth="1"/>
    <col min="9733" max="9733" width="15" customWidth="1"/>
    <col min="9734" max="9734" width="14" customWidth="1"/>
    <col min="9735" max="9735" width="16.140625" customWidth="1"/>
    <col min="9736" max="9736" width="22.140625" customWidth="1"/>
    <col min="9737" max="9737" width="20.5703125" customWidth="1"/>
    <col min="9986" max="9986" width="12.140625" customWidth="1"/>
    <col min="9987" max="9987" width="16.42578125" customWidth="1"/>
    <col min="9988" max="9988" width="17.42578125" customWidth="1"/>
    <col min="9989" max="9989" width="15" customWidth="1"/>
    <col min="9990" max="9990" width="14" customWidth="1"/>
    <col min="9991" max="9991" width="16.140625" customWidth="1"/>
    <col min="9992" max="9992" width="22.140625" customWidth="1"/>
    <col min="9993" max="9993" width="20.5703125" customWidth="1"/>
    <col min="10242" max="10242" width="12.140625" customWidth="1"/>
    <col min="10243" max="10243" width="16.42578125" customWidth="1"/>
    <col min="10244" max="10244" width="17.42578125" customWidth="1"/>
    <col min="10245" max="10245" width="15" customWidth="1"/>
    <col min="10246" max="10246" width="14" customWidth="1"/>
    <col min="10247" max="10247" width="16.140625" customWidth="1"/>
    <col min="10248" max="10248" width="22.140625" customWidth="1"/>
    <col min="10249" max="10249" width="20.5703125" customWidth="1"/>
    <col min="10498" max="10498" width="12.140625" customWidth="1"/>
    <col min="10499" max="10499" width="16.42578125" customWidth="1"/>
    <col min="10500" max="10500" width="17.42578125" customWidth="1"/>
    <col min="10501" max="10501" width="15" customWidth="1"/>
    <col min="10502" max="10502" width="14" customWidth="1"/>
    <col min="10503" max="10503" width="16.140625" customWidth="1"/>
    <col min="10504" max="10504" width="22.140625" customWidth="1"/>
    <col min="10505" max="10505" width="20.5703125" customWidth="1"/>
    <col min="10754" max="10754" width="12.140625" customWidth="1"/>
    <col min="10755" max="10755" width="16.42578125" customWidth="1"/>
    <col min="10756" max="10756" width="17.42578125" customWidth="1"/>
    <col min="10757" max="10757" width="15" customWidth="1"/>
    <col min="10758" max="10758" width="14" customWidth="1"/>
    <col min="10759" max="10759" width="16.140625" customWidth="1"/>
    <col min="10760" max="10760" width="22.140625" customWidth="1"/>
    <col min="10761" max="10761" width="20.5703125" customWidth="1"/>
    <col min="11010" max="11010" width="12.140625" customWidth="1"/>
    <col min="11011" max="11011" width="16.42578125" customWidth="1"/>
    <col min="11012" max="11012" width="17.42578125" customWidth="1"/>
    <col min="11013" max="11013" width="15" customWidth="1"/>
    <col min="11014" max="11014" width="14" customWidth="1"/>
    <col min="11015" max="11015" width="16.140625" customWidth="1"/>
    <col min="11016" max="11016" width="22.140625" customWidth="1"/>
    <col min="11017" max="11017" width="20.5703125" customWidth="1"/>
    <col min="11266" max="11266" width="12.140625" customWidth="1"/>
    <col min="11267" max="11267" width="16.42578125" customWidth="1"/>
    <col min="11268" max="11268" width="17.42578125" customWidth="1"/>
    <col min="11269" max="11269" width="15" customWidth="1"/>
    <col min="11270" max="11270" width="14" customWidth="1"/>
    <col min="11271" max="11271" width="16.140625" customWidth="1"/>
    <col min="11272" max="11272" width="22.140625" customWidth="1"/>
    <col min="11273" max="11273" width="20.5703125" customWidth="1"/>
    <col min="11522" max="11522" width="12.140625" customWidth="1"/>
    <col min="11523" max="11523" width="16.42578125" customWidth="1"/>
    <col min="11524" max="11524" width="17.42578125" customWidth="1"/>
    <col min="11525" max="11525" width="15" customWidth="1"/>
    <col min="11526" max="11526" width="14" customWidth="1"/>
    <col min="11527" max="11527" width="16.140625" customWidth="1"/>
    <col min="11528" max="11528" width="22.140625" customWidth="1"/>
    <col min="11529" max="11529" width="20.5703125" customWidth="1"/>
    <col min="11778" max="11778" width="12.140625" customWidth="1"/>
    <col min="11779" max="11779" width="16.42578125" customWidth="1"/>
    <col min="11780" max="11780" width="17.42578125" customWidth="1"/>
    <col min="11781" max="11781" width="15" customWidth="1"/>
    <col min="11782" max="11782" width="14" customWidth="1"/>
    <col min="11783" max="11783" width="16.140625" customWidth="1"/>
    <col min="11784" max="11784" width="22.140625" customWidth="1"/>
    <col min="11785" max="11785" width="20.5703125" customWidth="1"/>
    <col min="12034" max="12034" width="12.140625" customWidth="1"/>
    <col min="12035" max="12035" width="16.42578125" customWidth="1"/>
    <col min="12036" max="12036" width="17.42578125" customWidth="1"/>
    <col min="12037" max="12037" width="15" customWidth="1"/>
    <col min="12038" max="12038" width="14" customWidth="1"/>
    <col min="12039" max="12039" width="16.140625" customWidth="1"/>
    <col min="12040" max="12040" width="22.140625" customWidth="1"/>
    <col min="12041" max="12041" width="20.5703125" customWidth="1"/>
    <col min="12290" max="12290" width="12.140625" customWidth="1"/>
    <col min="12291" max="12291" width="16.42578125" customWidth="1"/>
    <col min="12292" max="12292" width="17.42578125" customWidth="1"/>
    <col min="12293" max="12293" width="15" customWidth="1"/>
    <col min="12294" max="12294" width="14" customWidth="1"/>
    <col min="12295" max="12295" width="16.140625" customWidth="1"/>
    <col min="12296" max="12296" width="22.140625" customWidth="1"/>
    <col min="12297" max="12297" width="20.5703125" customWidth="1"/>
    <col min="12546" max="12546" width="12.140625" customWidth="1"/>
    <col min="12547" max="12547" width="16.42578125" customWidth="1"/>
    <col min="12548" max="12548" width="17.42578125" customWidth="1"/>
    <col min="12549" max="12549" width="15" customWidth="1"/>
    <col min="12550" max="12550" width="14" customWidth="1"/>
    <col min="12551" max="12551" width="16.140625" customWidth="1"/>
    <col min="12552" max="12552" width="22.140625" customWidth="1"/>
    <col min="12553" max="12553" width="20.5703125" customWidth="1"/>
    <col min="12802" max="12802" width="12.140625" customWidth="1"/>
    <col min="12803" max="12803" width="16.42578125" customWidth="1"/>
    <col min="12804" max="12804" width="17.42578125" customWidth="1"/>
    <col min="12805" max="12805" width="15" customWidth="1"/>
    <col min="12806" max="12806" width="14" customWidth="1"/>
    <col min="12807" max="12807" width="16.140625" customWidth="1"/>
    <col min="12808" max="12808" width="22.140625" customWidth="1"/>
    <col min="12809" max="12809" width="20.5703125" customWidth="1"/>
    <col min="13058" max="13058" width="12.140625" customWidth="1"/>
    <col min="13059" max="13059" width="16.42578125" customWidth="1"/>
    <col min="13060" max="13060" width="17.42578125" customWidth="1"/>
    <col min="13061" max="13061" width="15" customWidth="1"/>
    <col min="13062" max="13062" width="14" customWidth="1"/>
    <col min="13063" max="13063" width="16.140625" customWidth="1"/>
    <col min="13064" max="13064" width="22.140625" customWidth="1"/>
    <col min="13065" max="13065" width="20.5703125" customWidth="1"/>
    <col min="13314" max="13314" width="12.140625" customWidth="1"/>
    <col min="13315" max="13315" width="16.42578125" customWidth="1"/>
    <col min="13316" max="13316" width="17.42578125" customWidth="1"/>
    <col min="13317" max="13317" width="15" customWidth="1"/>
    <col min="13318" max="13318" width="14" customWidth="1"/>
    <col min="13319" max="13319" width="16.140625" customWidth="1"/>
    <col min="13320" max="13320" width="22.140625" customWidth="1"/>
    <col min="13321" max="13321" width="20.5703125" customWidth="1"/>
    <col min="13570" max="13570" width="12.140625" customWidth="1"/>
    <col min="13571" max="13571" width="16.42578125" customWidth="1"/>
    <col min="13572" max="13572" width="17.42578125" customWidth="1"/>
    <col min="13573" max="13573" width="15" customWidth="1"/>
    <col min="13574" max="13574" width="14" customWidth="1"/>
    <col min="13575" max="13575" width="16.140625" customWidth="1"/>
    <col min="13576" max="13576" width="22.140625" customWidth="1"/>
    <col min="13577" max="13577" width="20.5703125" customWidth="1"/>
    <col min="13826" max="13826" width="12.140625" customWidth="1"/>
    <col min="13827" max="13827" width="16.42578125" customWidth="1"/>
    <col min="13828" max="13828" width="17.42578125" customWidth="1"/>
    <col min="13829" max="13829" width="15" customWidth="1"/>
    <col min="13830" max="13830" width="14" customWidth="1"/>
    <col min="13831" max="13831" width="16.140625" customWidth="1"/>
    <col min="13832" max="13832" width="22.140625" customWidth="1"/>
    <col min="13833" max="13833" width="20.5703125" customWidth="1"/>
    <col min="14082" max="14082" width="12.140625" customWidth="1"/>
    <col min="14083" max="14083" width="16.42578125" customWidth="1"/>
    <col min="14084" max="14084" width="17.42578125" customWidth="1"/>
    <col min="14085" max="14085" width="15" customWidth="1"/>
    <col min="14086" max="14086" width="14" customWidth="1"/>
    <col min="14087" max="14087" width="16.140625" customWidth="1"/>
    <col min="14088" max="14088" width="22.140625" customWidth="1"/>
    <col min="14089" max="14089" width="20.5703125" customWidth="1"/>
    <col min="14338" max="14338" width="12.140625" customWidth="1"/>
    <col min="14339" max="14339" width="16.42578125" customWidth="1"/>
    <col min="14340" max="14340" width="17.42578125" customWidth="1"/>
    <col min="14341" max="14341" width="15" customWidth="1"/>
    <col min="14342" max="14342" width="14" customWidth="1"/>
    <col min="14343" max="14343" width="16.140625" customWidth="1"/>
    <col min="14344" max="14344" width="22.140625" customWidth="1"/>
    <col min="14345" max="14345" width="20.5703125" customWidth="1"/>
    <col min="14594" max="14594" width="12.140625" customWidth="1"/>
    <col min="14595" max="14595" width="16.42578125" customWidth="1"/>
    <col min="14596" max="14596" width="17.42578125" customWidth="1"/>
    <col min="14597" max="14597" width="15" customWidth="1"/>
    <col min="14598" max="14598" width="14" customWidth="1"/>
    <col min="14599" max="14599" width="16.140625" customWidth="1"/>
    <col min="14600" max="14600" width="22.140625" customWidth="1"/>
    <col min="14601" max="14601" width="20.5703125" customWidth="1"/>
    <col min="14850" max="14850" width="12.140625" customWidth="1"/>
    <col min="14851" max="14851" width="16.42578125" customWidth="1"/>
    <col min="14852" max="14852" width="17.42578125" customWidth="1"/>
    <col min="14853" max="14853" width="15" customWidth="1"/>
    <col min="14854" max="14854" width="14" customWidth="1"/>
    <col min="14855" max="14855" width="16.140625" customWidth="1"/>
    <col min="14856" max="14856" width="22.140625" customWidth="1"/>
    <col min="14857" max="14857" width="20.5703125" customWidth="1"/>
    <col min="15106" max="15106" width="12.140625" customWidth="1"/>
    <col min="15107" max="15107" width="16.42578125" customWidth="1"/>
    <col min="15108" max="15108" width="17.42578125" customWidth="1"/>
    <col min="15109" max="15109" width="15" customWidth="1"/>
    <col min="15110" max="15110" width="14" customWidth="1"/>
    <col min="15111" max="15111" width="16.140625" customWidth="1"/>
    <col min="15112" max="15112" width="22.140625" customWidth="1"/>
    <col min="15113" max="15113" width="20.5703125" customWidth="1"/>
    <col min="15362" max="15362" width="12.140625" customWidth="1"/>
    <col min="15363" max="15363" width="16.42578125" customWidth="1"/>
    <col min="15364" max="15364" width="17.42578125" customWidth="1"/>
    <col min="15365" max="15365" width="15" customWidth="1"/>
    <col min="15366" max="15366" width="14" customWidth="1"/>
    <col min="15367" max="15367" width="16.140625" customWidth="1"/>
    <col min="15368" max="15368" width="22.140625" customWidth="1"/>
    <col min="15369" max="15369" width="20.5703125" customWidth="1"/>
    <col min="15618" max="15618" width="12.140625" customWidth="1"/>
    <col min="15619" max="15619" width="16.42578125" customWidth="1"/>
    <col min="15620" max="15620" width="17.42578125" customWidth="1"/>
    <col min="15621" max="15621" width="15" customWidth="1"/>
    <col min="15622" max="15622" width="14" customWidth="1"/>
    <col min="15623" max="15623" width="16.140625" customWidth="1"/>
    <col min="15624" max="15624" width="22.140625" customWidth="1"/>
    <col min="15625" max="15625" width="20.5703125" customWidth="1"/>
    <col min="15874" max="15874" width="12.140625" customWidth="1"/>
    <col min="15875" max="15875" width="16.42578125" customWidth="1"/>
    <col min="15876" max="15876" width="17.42578125" customWidth="1"/>
    <col min="15877" max="15877" width="15" customWidth="1"/>
    <col min="15878" max="15878" width="14" customWidth="1"/>
    <col min="15879" max="15879" width="16.140625" customWidth="1"/>
    <col min="15880" max="15880" width="22.140625" customWidth="1"/>
    <col min="15881" max="15881" width="20.5703125" customWidth="1"/>
    <col min="16130" max="16130" width="12.140625" customWidth="1"/>
    <col min="16131" max="16131" width="16.42578125" customWidth="1"/>
    <col min="16132" max="16132" width="17.42578125" customWidth="1"/>
    <col min="16133" max="16133" width="15" customWidth="1"/>
    <col min="16134" max="16134" width="14" customWidth="1"/>
    <col min="16135" max="16135" width="16.140625" customWidth="1"/>
    <col min="16136" max="16136" width="22.140625" customWidth="1"/>
    <col min="16137" max="16137" width="20.5703125" customWidth="1"/>
  </cols>
  <sheetData>
    <row r="1" spans="1:10" ht="20.25" x14ac:dyDescent="0.25">
      <c r="B1" s="70" t="s">
        <v>0</v>
      </c>
      <c r="C1" s="70"/>
      <c r="D1" s="70"/>
      <c r="E1" s="70"/>
      <c r="F1" s="70"/>
      <c r="G1" s="70"/>
      <c r="H1" s="70"/>
      <c r="I1" s="70"/>
    </row>
    <row r="2" spans="1:10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3" t="s">
        <v>7</v>
      </c>
      <c r="H2" s="2" t="s">
        <v>8</v>
      </c>
      <c r="I2" s="2" t="s">
        <v>9</v>
      </c>
    </row>
    <row r="3" spans="1:10" ht="18.75" x14ac:dyDescent="0.25">
      <c r="A3" s="1">
        <v>1</v>
      </c>
      <c r="B3" s="3" t="s">
        <v>10</v>
      </c>
      <c r="C3" s="4" t="str">
        <f>IF(RIGHT(B3,2)="SS","SAMSUNG","MITSUMI")</f>
        <v>SAMSUNG</v>
      </c>
      <c r="D3" s="3" t="str">
        <f>VLOOKUP(LEFT(B3,3),$A$14:$B$18,2,0)</f>
        <v>MOUSS</v>
      </c>
      <c r="E3" s="5">
        <v>42522</v>
      </c>
      <c r="F3" s="3">
        <v>150</v>
      </c>
      <c r="G3" s="24">
        <f>IF(RIGHT(B3,2)="SS",VLOOKUP(D3,$B$14:$D$18,2,0),VLOOKUP(D3,$B$14:$D$18,3,0))</f>
        <v>8</v>
      </c>
      <c r="H3" s="7">
        <f>IF(E3&lt;DATE(2016,6,1),2.5%*F3*G3,F3*G3*2%)</f>
        <v>24</v>
      </c>
      <c r="I3" s="3">
        <f>IF(E3=DATE(2016,4,30),(F3*G3)+H3-(10%*H3),F3*G3+H3)</f>
        <v>1224</v>
      </c>
      <c r="J3">
        <f>F3*G3+H3</f>
        <v>1224</v>
      </c>
    </row>
    <row r="4" spans="1:10" ht="18.75" x14ac:dyDescent="0.25">
      <c r="A4" s="1">
        <v>2</v>
      </c>
      <c r="B4" s="3" t="s">
        <v>12</v>
      </c>
      <c r="C4" s="4" t="str">
        <f t="shared" ref="C4:C9" si="0">IF(RIGHT(B4,2)="SS","SAMSUNG","MITSUMI")</f>
        <v>SAMSUNG</v>
      </c>
      <c r="D4" s="3" t="str">
        <f t="shared" ref="D4:D9" si="1">VLOOKUP(LEFT(B4,3),$A$14:$B$18,2,0)</f>
        <v>ĐĨA CỨNG</v>
      </c>
      <c r="E4" s="5">
        <v>42559</v>
      </c>
      <c r="F4" s="3">
        <v>300</v>
      </c>
      <c r="G4" s="24">
        <f t="shared" ref="G4:G9" si="2">IF(RIGHT(B4,2)="SS",VLOOKUP(D4,$B$14:$D$18,2,0),VLOOKUP(D4,$B$14:$D$18,3,0))</f>
        <v>90</v>
      </c>
      <c r="H4" s="7">
        <f t="shared" ref="H4:H9" si="3">IF(E4&lt;DATE(2016,6,1),2.5%*F4*G4,F4*G4*2%)</f>
        <v>540</v>
      </c>
      <c r="I4" s="3">
        <f t="shared" ref="I4:I9" si="4">IF(E4=DATE(2016,4,30),(F4*G4)+H4-(10%*H4),F4*G4+H4)</f>
        <v>27540</v>
      </c>
      <c r="J4">
        <f t="shared" ref="J4:J9" si="5">F4*G4+H4</f>
        <v>27540</v>
      </c>
    </row>
    <row r="5" spans="1:10" ht="18.75" x14ac:dyDescent="0.25">
      <c r="A5" s="1">
        <v>3</v>
      </c>
      <c r="B5" s="3" t="s">
        <v>13</v>
      </c>
      <c r="C5" s="4" t="str">
        <f t="shared" si="0"/>
        <v>MITSUMI</v>
      </c>
      <c r="D5" s="3" t="str">
        <f t="shared" si="1"/>
        <v>CPU</v>
      </c>
      <c r="E5" s="5">
        <v>42500</v>
      </c>
      <c r="F5" s="3">
        <v>400</v>
      </c>
      <c r="G5" s="24">
        <f t="shared" si="2"/>
        <v>220</v>
      </c>
      <c r="H5" s="7">
        <f t="shared" si="3"/>
        <v>2200</v>
      </c>
      <c r="I5" s="3">
        <f t="shared" si="4"/>
        <v>90200</v>
      </c>
      <c r="J5">
        <f t="shared" si="5"/>
        <v>90200</v>
      </c>
    </row>
    <row r="6" spans="1:10" ht="18.75" x14ac:dyDescent="0.25">
      <c r="A6" s="1">
        <v>4</v>
      </c>
      <c r="B6" s="3" t="s">
        <v>11</v>
      </c>
      <c r="C6" s="4" t="str">
        <f t="shared" si="0"/>
        <v>MITSUMI</v>
      </c>
      <c r="D6" s="3" t="str">
        <f t="shared" si="1"/>
        <v>BÀN PHÍM</v>
      </c>
      <c r="E6" s="5">
        <v>42512</v>
      </c>
      <c r="F6" s="3">
        <v>400</v>
      </c>
      <c r="G6" s="24">
        <f t="shared" si="2"/>
        <v>17</v>
      </c>
      <c r="H6" s="7">
        <f t="shared" si="3"/>
        <v>170</v>
      </c>
      <c r="I6" s="3">
        <f t="shared" si="4"/>
        <v>6970</v>
      </c>
      <c r="J6">
        <f t="shared" si="5"/>
        <v>6970</v>
      </c>
    </row>
    <row r="7" spans="1:10" ht="18.75" x14ac:dyDescent="0.25">
      <c r="A7" s="1">
        <v>5</v>
      </c>
      <c r="B7" s="3" t="s">
        <v>14</v>
      </c>
      <c r="C7" s="4" t="str">
        <f t="shared" si="0"/>
        <v>SAMSUNG</v>
      </c>
      <c r="D7" s="3" t="str">
        <f t="shared" si="1"/>
        <v>MÀN HÌNH</v>
      </c>
      <c r="E7" s="5">
        <v>42533</v>
      </c>
      <c r="F7" s="3">
        <v>600</v>
      </c>
      <c r="G7" s="24">
        <f t="shared" si="2"/>
        <v>140</v>
      </c>
      <c r="H7" s="7">
        <f t="shared" si="3"/>
        <v>1680</v>
      </c>
      <c r="I7" s="3">
        <f t="shared" si="4"/>
        <v>85680</v>
      </c>
      <c r="J7">
        <f t="shared" si="5"/>
        <v>85680</v>
      </c>
    </row>
    <row r="8" spans="1:10" ht="18.75" x14ac:dyDescent="0.25">
      <c r="A8" s="1">
        <v>6</v>
      </c>
      <c r="B8" s="3" t="s">
        <v>10</v>
      </c>
      <c r="C8" s="4" t="str">
        <f t="shared" si="0"/>
        <v>SAMSUNG</v>
      </c>
      <c r="D8" s="3" t="str">
        <f t="shared" si="1"/>
        <v>MOUSS</v>
      </c>
      <c r="E8" s="5">
        <v>42490</v>
      </c>
      <c r="F8" s="3">
        <v>800</v>
      </c>
      <c r="G8" s="24">
        <f t="shared" si="2"/>
        <v>8</v>
      </c>
      <c r="H8" s="7">
        <f t="shared" si="3"/>
        <v>160</v>
      </c>
      <c r="I8" s="3">
        <f t="shared" si="4"/>
        <v>6544</v>
      </c>
      <c r="J8">
        <f t="shared" si="5"/>
        <v>6560</v>
      </c>
    </row>
    <row r="9" spans="1:10" ht="18.75" x14ac:dyDescent="0.25">
      <c r="A9" s="1">
        <v>7</v>
      </c>
      <c r="B9" s="3" t="s">
        <v>15</v>
      </c>
      <c r="C9" s="4" t="str">
        <f t="shared" si="0"/>
        <v>MITSUMI</v>
      </c>
      <c r="D9" s="3" t="str">
        <f t="shared" si="1"/>
        <v>ĐĨA CỨNG</v>
      </c>
      <c r="E9" s="5">
        <v>42539</v>
      </c>
      <c r="F9" s="3">
        <v>1000</v>
      </c>
      <c r="G9" s="24">
        <f t="shared" si="2"/>
        <v>100</v>
      </c>
      <c r="H9" s="7">
        <f t="shared" si="3"/>
        <v>2000</v>
      </c>
      <c r="I9" s="3">
        <f t="shared" si="4"/>
        <v>102000</v>
      </c>
      <c r="J9">
        <f t="shared" si="5"/>
        <v>102000</v>
      </c>
    </row>
    <row r="10" spans="1:10" x14ac:dyDescent="0.25">
      <c r="B10" s="8"/>
      <c r="C10" s="8"/>
      <c r="D10" s="8"/>
      <c r="E10" s="8"/>
      <c r="F10" s="8"/>
      <c r="G10" s="25"/>
      <c r="H10" s="8"/>
      <c r="I10" s="8"/>
    </row>
    <row r="11" spans="1:10" x14ac:dyDescent="0.25">
      <c r="A11" s="71" t="s">
        <v>16</v>
      </c>
      <c r="B11" s="71"/>
      <c r="C11" s="71"/>
      <c r="D11" s="9"/>
      <c r="E11" s="9"/>
      <c r="F11" s="10"/>
      <c r="G11" s="71" t="s">
        <v>17</v>
      </c>
      <c r="H11" s="71"/>
      <c r="I11" s="71"/>
    </row>
    <row r="12" spans="1:10" x14ac:dyDescent="0.25">
      <c r="A12" s="72" t="s">
        <v>18</v>
      </c>
      <c r="B12" s="74" t="s">
        <v>4</v>
      </c>
      <c r="C12" s="76" t="s">
        <v>19</v>
      </c>
      <c r="D12" s="76"/>
      <c r="E12" s="10"/>
      <c r="F12" s="11"/>
      <c r="G12" s="77" t="s">
        <v>4</v>
      </c>
      <c r="H12" s="76" t="s">
        <v>20</v>
      </c>
      <c r="I12" s="12"/>
    </row>
    <row r="13" spans="1:10" x14ac:dyDescent="0.25">
      <c r="A13" s="73"/>
      <c r="B13" s="75"/>
      <c r="C13" s="13" t="s">
        <v>21</v>
      </c>
      <c r="D13" s="13" t="s">
        <v>22</v>
      </c>
      <c r="E13" s="12"/>
      <c r="F13" s="11"/>
      <c r="G13" s="77"/>
      <c r="H13" s="76"/>
      <c r="I13" s="12"/>
    </row>
    <row r="14" spans="1:10" x14ac:dyDescent="0.25">
      <c r="A14" s="1" t="s">
        <v>23</v>
      </c>
      <c r="B14" s="14" t="s">
        <v>24</v>
      </c>
      <c r="C14" s="13">
        <v>140</v>
      </c>
      <c r="D14" s="13">
        <v>145</v>
      </c>
      <c r="E14" s="12"/>
      <c r="F14" s="15"/>
      <c r="G14" s="26" t="s">
        <v>24</v>
      </c>
      <c r="H14" s="16">
        <f>SUMIFS($I$3:$I$9,$D$3:$D$9,$G$14:$G$16)</f>
        <v>85680</v>
      </c>
      <c r="I14" s="11"/>
    </row>
    <row r="15" spans="1:10" x14ac:dyDescent="0.25">
      <c r="A15" s="1" t="s">
        <v>25</v>
      </c>
      <c r="B15" s="14" t="s">
        <v>25</v>
      </c>
      <c r="C15" s="13">
        <v>210</v>
      </c>
      <c r="D15" s="13">
        <v>220</v>
      </c>
      <c r="E15" s="12"/>
      <c r="F15" s="15"/>
      <c r="G15" s="27" t="s">
        <v>26</v>
      </c>
      <c r="H15" s="16">
        <f t="shared" ref="H15:H16" si="6">SUMIFS($I$3:$I$9,$D$3:$D$9,$G$14:$G$16)</f>
        <v>129540</v>
      </c>
      <c r="I15" s="11"/>
    </row>
    <row r="16" spans="1:10" x14ac:dyDescent="0.25">
      <c r="A16" s="18" t="s">
        <v>27</v>
      </c>
      <c r="B16" s="19" t="s">
        <v>10</v>
      </c>
      <c r="C16" s="18">
        <v>8</v>
      </c>
      <c r="D16" s="18">
        <v>10</v>
      </c>
      <c r="E16" s="20"/>
      <c r="G16" s="28" t="s">
        <v>10</v>
      </c>
      <c r="H16" s="16">
        <f t="shared" si="6"/>
        <v>7768</v>
      </c>
      <c r="I16" s="22"/>
    </row>
    <row r="17" spans="1:5" x14ac:dyDescent="0.25">
      <c r="A17" s="18" t="s">
        <v>28</v>
      </c>
      <c r="B17" s="19" t="s">
        <v>26</v>
      </c>
      <c r="C17" s="18">
        <v>90</v>
      </c>
      <c r="D17" s="18">
        <v>100</v>
      </c>
      <c r="E17" s="20"/>
    </row>
    <row r="18" spans="1:5" x14ac:dyDescent="0.25">
      <c r="A18" s="18" t="s">
        <v>29</v>
      </c>
      <c r="B18" s="19" t="s">
        <v>30</v>
      </c>
      <c r="C18" s="18">
        <v>15</v>
      </c>
      <c r="D18" s="18">
        <v>17</v>
      </c>
      <c r="E18" s="20"/>
    </row>
  </sheetData>
  <sortState ref="A3:I9">
    <sortCondition ref="B3:B9"/>
    <sortCondition ref="F3:F9"/>
  </sortState>
  <mergeCells count="8">
    <mergeCell ref="B1:I1"/>
    <mergeCell ref="A11:C11"/>
    <mergeCell ref="G11:I11"/>
    <mergeCell ref="A12:A13"/>
    <mergeCell ref="B12:B13"/>
    <mergeCell ref="C12:D12"/>
    <mergeCell ref="G12:G13"/>
    <mergeCell ref="H12:H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70" zoomScaleNormal="70" workbookViewId="0">
      <selection activeCell="K9" sqref="K9"/>
    </sheetView>
  </sheetViews>
  <sheetFormatPr defaultRowHeight="15" x14ac:dyDescent="0.25"/>
  <cols>
    <col min="1" max="1" width="14.85546875" style="30" customWidth="1"/>
    <col min="2" max="2" width="16.85546875" style="30" customWidth="1"/>
    <col min="3" max="3" width="25.5703125" style="30" customWidth="1"/>
    <col min="4" max="4" width="13.85546875" style="30" customWidth="1"/>
    <col min="5" max="5" width="11.7109375" style="30" customWidth="1"/>
    <col min="6" max="6" width="17.140625" style="30" customWidth="1"/>
    <col min="7" max="7" width="12.85546875" style="30" customWidth="1"/>
    <col min="8" max="10" width="9.140625" style="30"/>
    <col min="11" max="11" width="13" style="30" customWidth="1"/>
    <col min="12" max="12" width="11.140625" style="30" bestFit="1" customWidth="1"/>
    <col min="13" max="256" width="9.140625" style="30"/>
    <col min="257" max="257" width="14.85546875" style="30" customWidth="1"/>
    <col min="258" max="258" width="16.85546875" style="30" customWidth="1"/>
    <col min="259" max="259" width="25.5703125" style="30" customWidth="1"/>
    <col min="260" max="260" width="13.85546875" style="30" customWidth="1"/>
    <col min="261" max="261" width="11.7109375" style="30" customWidth="1"/>
    <col min="262" max="262" width="17.140625" style="30" customWidth="1"/>
    <col min="263" max="263" width="12.85546875" style="30" customWidth="1"/>
    <col min="264" max="266" width="9.140625" style="30"/>
    <col min="267" max="267" width="13" style="30" customWidth="1"/>
    <col min="268" max="268" width="11.140625" style="30" bestFit="1" customWidth="1"/>
    <col min="269" max="512" width="9.140625" style="30"/>
    <col min="513" max="513" width="14.85546875" style="30" customWidth="1"/>
    <col min="514" max="514" width="16.85546875" style="30" customWidth="1"/>
    <col min="515" max="515" width="25.5703125" style="30" customWidth="1"/>
    <col min="516" max="516" width="13.85546875" style="30" customWidth="1"/>
    <col min="517" max="517" width="11.7109375" style="30" customWidth="1"/>
    <col min="518" max="518" width="17.140625" style="30" customWidth="1"/>
    <col min="519" max="519" width="12.85546875" style="30" customWidth="1"/>
    <col min="520" max="522" width="9.140625" style="30"/>
    <col min="523" max="523" width="13" style="30" customWidth="1"/>
    <col min="524" max="524" width="11.140625" style="30" bestFit="1" customWidth="1"/>
    <col min="525" max="768" width="9.140625" style="30"/>
    <col min="769" max="769" width="14.85546875" style="30" customWidth="1"/>
    <col min="770" max="770" width="16.85546875" style="30" customWidth="1"/>
    <col min="771" max="771" width="25.5703125" style="30" customWidth="1"/>
    <col min="772" max="772" width="13.85546875" style="30" customWidth="1"/>
    <col min="773" max="773" width="11.7109375" style="30" customWidth="1"/>
    <col min="774" max="774" width="17.140625" style="30" customWidth="1"/>
    <col min="775" max="775" width="12.85546875" style="30" customWidth="1"/>
    <col min="776" max="778" width="9.140625" style="30"/>
    <col min="779" max="779" width="13" style="30" customWidth="1"/>
    <col min="780" max="780" width="11.140625" style="30" bestFit="1" customWidth="1"/>
    <col min="781" max="1024" width="9.140625" style="30"/>
    <col min="1025" max="1025" width="14.85546875" style="30" customWidth="1"/>
    <col min="1026" max="1026" width="16.85546875" style="30" customWidth="1"/>
    <col min="1027" max="1027" width="25.5703125" style="30" customWidth="1"/>
    <col min="1028" max="1028" width="13.85546875" style="30" customWidth="1"/>
    <col min="1029" max="1029" width="11.7109375" style="30" customWidth="1"/>
    <col min="1030" max="1030" width="17.140625" style="30" customWidth="1"/>
    <col min="1031" max="1031" width="12.85546875" style="30" customWidth="1"/>
    <col min="1032" max="1034" width="9.140625" style="30"/>
    <col min="1035" max="1035" width="13" style="30" customWidth="1"/>
    <col min="1036" max="1036" width="11.140625" style="30" bestFit="1" customWidth="1"/>
    <col min="1037" max="1280" width="9.140625" style="30"/>
    <col min="1281" max="1281" width="14.85546875" style="30" customWidth="1"/>
    <col min="1282" max="1282" width="16.85546875" style="30" customWidth="1"/>
    <col min="1283" max="1283" width="25.5703125" style="30" customWidth="1"/>
    <col min="1284" max="1284" width="13.85546875" style="30" customWidth="1"/>
    <col min="1285" max="1285" width="11.7109375" style="30" customWidth="1"/>
    <col min="1286" max="1286" width="17.140625" style="30" customWidth="1"/>
    <col min="1287" max="1287" width="12.85546875" style="30" customWidth="1"/>
    <col min="1288" max="1290" width="9.140625" style="30"/>
    <col min="1291" max="1291" width="13" style="30" customWidth="1"/>
    <col min="1292" max="1292" width="11.140625" style="30" bestFit="1" customWidth="1"/>
    <col min="1293" max="1536" width="9.140625" style="30"/>
    <col min="1537" max="1537" width="14.85546875" style="30" customWidth="1"/>
    <col min="1538" max="1538" width="16.85546875" style="30" customWidth="1"/>
    <col min="1539" max="1539" width="25.5703125" style="30" customWidth="1"/>
    <col min="1540" max="1540" width="13.85546875" style="30" customWidth="1"/>
    <col min="1541" max="1541" width="11.7109375" style="30" customWidth="1"/>
    <col min="1542" max="1542" width="17.140625" style="30" customWidth="1"/>
    <col min="1543" max="1543" width="12.85546875" style="30" customWidth="1"/>
    <col min="1544" max="1546" width="9.140625" style="30"/>
    <col min="1547" max="1547" width="13" style="30" customWidth="1"/>
    <col min="1548" max="1548" width="11.140625" style="30" bestFit="1" customWidth="1"/>
    <col min="1549" max="1792" width="9.140625" style="30"/>
    <col min="1793" max="1793" width="14.85546875" style="30" customWidth="1"/>
    <col min="1794" max="1794" width="16.85546875" style="30" customWidth="1"/>
    <col min="1795" max="1795" width="25.5703125" style="30" customWidth="1"/>
    <col min="1796" max="1796" width="13.85546875" style="30" customWidth="1"/>
    <col min="1797" max="1797" width="11.7109375" style="30" customWidth="1"/>
    <col min="1798" max="1798" width="17.140625" style="30" customWidth="1"/>
    <col min="1799" max="1799" width="12.85546875" style="30" customWidth="1"/>
    <col min="1800" max="1802" width="9.140625" style="30"/>
    <col min="1803" max="1803" width="13" style="30" customWidth="1"/>
    <col min="1804" max="1804" width="11.140625" style="30" bestFit="1" customWidth="1"/>
    <col min="1805" max="2048" width="9.140625" style="30"/>
    <col min="2049" max="2049" width="14.85546875" style="30" customWidth="1"/>
    <col min="2050" max="2050" width="16.85546875" style="30" customWidth="1"/>
    <col min="2051" max="2051" width="25.5703125" style="30" customWidth="1"/>
    <col min="2052" max="2052" width="13.85546875" style="30" customWidth="1"/>
    <col min="2053" max="2053" width="11.7109375" style="30" customWidth="1"/>
    <col min="2054" max="2054" width="17.140625" style="30" customWidth="1"/>
    <col min="2055" max="2055" width="12.85546875" style="30" customWidth="1"/>
    <col min="2056" max="2058" width="9.140625" style="30"/>
    <col min="2059" max="2059" width="13" style="30" customWidth="1"/>
    <col min="2060" max="2060" width="11.140625" style="30" bestFit="1" customWidth="1"/>
    <col min="2061" max="2304" width="9.140625" style="30"/>
    <col min="2305" max="2305" width="14.85546875" style="30" customWidth="1"/>
    <col min="2306" max="2306" width="16.85546875" style="30" customWidth="1"/>
    <col min="2307" max="2307" width="25.5703125" style="30" customWidth="1"/>
    <col min="2308" max="2308" width="13.85546875" style="30" customWidth="1"/>
    <col min="2309" max="2309" width="11.7109375" style="30" customWidth="1"/>
    <col min="2310" max="2310" width="17.140625" style="30" customWidth="1"/>
    <col min="2311" max="2311" width="12.85546875" style="30" customWidth="1"/>
    <col min="2312" max="2314" width="9.140625" style="30"/>
    <col min="2315" max="2315" width="13" style="30" customWidth="1"/>
    <col min="2316" max="2316" width="11.140625" style="30" bestFit="1" customWidth="1"/>
    <col min="2317" max="2560" width="9.140625" style="30"/>
    <col min="2561" max="2561" width="14.85546875" style="30" customWidth="1"/>
    <col min="2562" max="2562" width="16.85546875" style="30" customWidth="1"/>
    <col min="2563" max="2563" width="25.5703125" style="30" customWidth="1"/>
    <col min="2564" max="2564" width="13.85546875" style="30" customWidth="1"/>
    <col min="2565" max="2565" width="11.7109375" style="30" customWidth="1"/>
    <col min="2566" max="2566" width="17.140625" style="30" customWidth="1"/>
    <col min="2567" max="2567" width="12.85546875" style="30" customWidth="1"/>
    <col min="2568" max="2570" width="9.140625" style="30"/>
    <col min="2571" max="2571" width="13" style="30" customWidth="1"/>
    <col min="2572" max="2572" width="11.140625" style="30" bestFit="1" customWidth="1"/>
    <col min="2573" max="2816" width="9.140625" style="30"/>
    <col min="2817" max="2817" width="14.85546875" style="30" customWidth="1"/>
    <col min="2818" max="2818" width="16.85546875" style="30" customWidth="1"/>
    <col min="2819" max="2819" width="25.5703125" style="30" customWidth="1"/>
    <col min="2820" max="2820" width="13.85546875" style="30" customWidth="1"/>
    <col min="2821" max="2821" width="11.7109375" style="30" customWidth="1"/>
    <col min="2822" max="2822" width="17.140625" style="30" customWidth="1"/>
    <col min="2823" max="2823" width="12.85546875" style="30" customWidth="1"/>
    <col min="2824" max="2826" width="9.140625" style="30"/>
    <col min="2827" max="2827" width="13" style="30" customWidth="1"/>
    <col min="2828" max="2828" width="11.140625" style="30" bestFit="1" customWidth="1"/>
    <col min="2829" max="3072" width="9.140625" style="30"/>
    <col min="3073" max="3073" width="14.85546875" style="30" customWidth="1"/>
    <col min="3074" max="3074" width="16.85546875" style="30" customWidth="1"/>
    <col min="3075" max="3075" width="25.5703125" style="30" customWidth="1"/>
    <col min="3076" max="3076" width="13.85546875" style="30" customWidth="1"/>
    <col min="3077" max="3077" width="11.7109375" style="30" customWidth="1"/>
    <col min="3078" max="3078" width="17.140625" style="30" customWidth="1"/>
    <col min="3079" max="3079" width="12.85546875" style="30" customWidth="1"/>
    <col min="3080" max="3082" width="9.140625" style="30"/>
    <col min="3083" max="3083" width="13" style="30" customWidth="1"/>
    <col min="3084" max="3084" width="11.140625" style="30" bestFit="1" customWidth="1"/>
    <col min="3085" max="3328" width="9.140625" style="30"/>
    <col min="3329" max="3329" width="14.85546875" style="30" customWidth="1"/>
    <col min="3330" max="3330" width="16.85546875" style="30" customWidth="1"/>
    <col min="3331" max="3331" width="25.5703125" style="30" customWidth="1"/>
    <col min="3332" max="3332" width="13.85546875" style="30" customWidth="1"/>
    <col min="3333" max="3333" width="11.7109375" style="30" customWidth="1"/>
    <col min="3334" max="3334" width="17.140625" style="30" customWidth="1"/>
    <col min="3335" max="3335" width="12.85546875" style="30" customWidth="1"/>
    <col min="3336" max="3338" width="9.140625" style="30"/>
    <col min="3339" max="3339" width="13" style="30" customWidth="1"/>
    <col min="3340" max="3340" width="11.140625" style="30" bestFit="1" customWidth="1"/>
    <col min="3341" max="3584" width="9.140625" style="30"/>
    <col min="3585" max="3585" width="14.85546875" style="30" customWidth="1"/>
    <col min="3586" max="3586" width="16.85546875" style="30" customWidth="1"/>
    <col min="3587" max="3587" width="25.5703125" style="30" customWidth="1"/>
    <col min="3588" max="3588" width="13.85546875" style="30" customWidth="1"/>
    <col min="3589" max="3589" width="11.7109375" style="30" customWidth="1"/>
    <col min="3590" max="3590" width="17.140625" style="30" customWidth="1"/>
    <col min="3591" max="3591" width="12.85546875" style="30" customWidth="1"/>
    <col min="3592" max="3594" width="9.140625" style="30"/>
    <col min="3595" max="3595" width="13" style="30" customWidth="1"/>
    <col min="3596" max="3596" width="11.140625" style="30" bestFit="1" customWidth="1"/>
    <col min="3597" max="3840" width="9.140625" style="30"/>
    <col min="3841" max="3841" width="14.85546875" style="30" customWidth="1"/>
    <col min="3842" max="3842" width="16.85546875" style="30" customWidth="1"/>
    <col min="3843" max="3843" width="25.5703125" style="30" customWidth="1"/>
    <col min="3844" max="3844" width="13.85546875" style="30" customWidth="1"/>
    <col min="3845" max="3845" width="11.7109375" style="30" customWidth="1"/>
    <col min="3846" max="3846" width="17.140625" style="30" customWidth="1"/>
    <col min="3847" max="3847" width="12.85546875" style="30" customWidth="1"/>
    <col min="3848" max="3850" width="9.140625" style="30"/>
    <col min="3851" max="3851" width="13" style="30" customWidth="1"/>
    <col min="3852" max="3852" width="11.140625" style="30" bestFit="1" customWidth="1"/>
    <col min="3853" max="4096" width="9.140625" style="30"/>
    <col min="4097" max="4097" width="14.85546875" style="30" customWidth="1"/>
    <col min="4098" max="4098" width="16.85546875" style="30" customWidth="1"/>
    <col min="4099" max="4099" width="25.5703125" style="30" customWidth="1"/>
    <col min="4100" max="4100" width="13.85546875" style="30" customWidth="1"/>
    <col min="4101" max="4101" width="11.7109375" style="30" customWidth="1"/>
    <col min="4102" max="4102" width="17.140625" style="30" customWidth="1"/>
    <col min="4103" max="4103" width="12.85546875" style="30" customWidth="1"/>
    <col min="4104" max="4106" width="9.140625" style="30"/>
    <col min="4107" max="4107" width="13" style="30" customWidth="1"/>
    <col min="4108" max="4108" width="11.140625" style="30" bestFit="1" customWidth="1"/>
    <col min="4109" max="4352" width="9.140625" style="30"/>
    <col min="4353" max="4353" width="14.85546875" style="30" customWidth="1"/>
    <col min="4354" max="4354" width="16.85546875" style="30" customWidth="1"/>
    <col min="4355" max="4355" width="25.5703125" style="30" customWidth="1"/>
    <col min="4356" max="4356" width="13.85546875" style="30" customWidth="1"/>
    <col min="4357" max="4357" width="11.7109375" style="30" customWidth="1"/>
    <col min="4358" max="4358" width="17.140625" style="30" customWidth="1"/>
    <col min="4359" max="4359" width="12.85546875" style="30" customWidth="1"/>
    <col min="4360" max="4362" width="9.140625" style="30"/>
    <col min="4363" max="4363" width="13" style="30" customWidth="1"/>
    <col min="4364" max="4364" width="11.140625" style="30" bestFit="1" customWidth="1"/>
    <col min="4365" max="4608" width="9.140625" style="30"/>
    <col min="4609" max="4609" width="14.85546875" style="30" customWidth="1"/>
    <col min="4610" max="4610" width="16.85546875" style="30" customWidth="1"/>
    <col min="4611" max="4611" width="25.5703125" style="30" customWidth="1"/>
    <col min="4612" max="4612" width="13.85546875" style="30" customWidth="1"/>
    <col min="4613" max="4613" width="11.7109375" style="30" customWidth="1"/>
    <col min="4614" max="4614" width="17.140625" style="30" customWidth="1"/>
    <col min="4615" max="4615" width="12.85546875" style="30" customWidth="1"/>
    <col min="4616" max="4618" width="9.140625" style="30"/>
    <col min="4619" max="4619" width="13" style="30" customWidth="1"/>
    <col min="4620" max="4620" width="11.140625" style="30" bestFit="1" customWidth="1"/>
    <col min="4621" max="4864" width="9.140625" style="30"/>
    <col min="4865" max="4865" width="14.85546875" style="30" customWidth="1"/>
    <col min="4866" max="4866" width="16.85546875" style="30" customWidth="1"/>
    <col min="4867" max="4867" width="25.5703125" style="30" customWidth="1"/>
    <col min="4868" max="4868" width="13.85546875" style="30" customWidth="1"/>
    <col min="4869" max="4869" width="11.7109375" style="30" customWidth="1"/>
    <col min="4870" max="4870" width="17.140625" style="30" customWidth="1"/>
    <col min="4871" max="4871" width="12.85546875" style="30" customWidth="1"/>
    <col min="4872" max="4874" width="9.140625" style="30"/>
    <col min="4875" max="4875" width="13" style="30" customWidth="1"/>
    <col min="4876" max="4876" width="11.140625" style="30" bestFit="1" customWidth="1"/>
    <col min="4877" max="5120" width="9.140625" style="30"/>
    <col min="5121" max="5121" width="14.85546875" style="30" customWidth="1"/>
    <col min="5122" max="5122" width="16.85546875" style="30" customWidth="1"/>
    <col min="5123" max="5123" width="25.5703125" style="30" customWidth="1"/>
    <col min="5124" max="5124" width="13.85546875" style="30" customWidth="1"/>
    <col min="5125" max="5125" width="11.7109375" style="30" customWidth="1"/>
    <col min="5126" max="5126" width="17.140625" style="30" customWidth="1"/>
    <col min="5127" max="5127" width="12.85546875" style="30" customWidth="1"/>
    <col min="5128" max="5130" width="9.140625" style="30"/>
    <col min="5131" max="5131" width="13" style="30" customWidth="1"/>
    <col min="5132" max="5132" width="11.140625" style="30" bestFit="1" customWidth="1"/>
    <col min="5133" max="5376" width="9.140625" style="30"/>
    <col min="5377" max="5377" width="14.85546875" style="30" customWidth="1"/>
    <col min="5378" max="5378" width="16.85546875" style="30" customWidth="1"/>
    <col min="5379" max="5379" width="25.5703125" style="30" customWidth="1"/>
    <col min="5380" max="5380" width="13.85546875" style="30" customWidth="1"/>
    <col min="5381" max="5381" width="11.7109375" style="30" customWidth="1"/>
    <col min="5382" max="5382" width="17.140625" style="30" customWidth="1"/>
    <col min="5383" max="5383" width="12.85546875" style="30" customWidth="1"/>
    <col min="5384" max="5386" width="9.140625" style="30"/>
    <col min="5387" max="5387" width="13" style="30" customWidth="1"/>
    <col min="5388" max="5388" width="11.140625" style="30" bestFit="1" customWidth="1"/>
    <col min="5389" max="5632" width="9.140625" style="30"/>
    <col min="5633" max="5633" width="14.85546875" style="30" customWidth="1"/>
    <col min="5634" max="5634" width="16.85546875" style="30" customWidth="1"/>
    <col min="5635" max="5635" width="25.5703125" style="30" customWidth="1"/>
    <col min="5636" max="5636" width="13.85546875" style="30" customWidth="1"/>
    <col min="5637" max="5637" width="11.7109375" style="30" customWidth="1"/>
    <col min="5638" max="5638" width="17.140625" style="30" customWidth="1"/>
    <col min="5639" max="5639" width="12.85546875" style="30" customWidth="1"/>
    <col min="5640" max="5642" width="9.140625" style="30"/>
    <col min="5643" max="5643" width="13" style="30" customWidth="1"/>
    <col min="5644" max="5644" width="11.140625" style="30" bestFit="1" customWidth="1"/>
    <col min="5645" max="5888" width="9.140625" style="30"/>
    <col min="5889" max="5889" width="14.85546875" style="30" customWidth="1"/>
    <col min="5890" max="5890" width="16.85546875" style="30" customWidth="1"/>
    <col min="5891" max="5891" width="25.5703125" style="30" customWidth="1"/>
    <col min="5892" max="5892" width="13.85546875" style="30" customWidth="1"/>
    <col min="5893" max="5893" width="11.7109375" style="30" customWidth="1"/>
    <col min="5894" max="5894" width="17.140625" style="30" customWidth="1"/>
    <col min="5895" max="5895" width="12.85546875" style="30" customWidth="1"/>
    <col min="5896" max="5898" width="9.140625" style="30"/>
    <col min="5899" max="5899" width="13" style="30" customWidth="1"/>
    <col min="5900" max="5900" width="11.140625" style="30" bestFit="1" customWidth="1"/>
    <col min="5901" max="6144" width="9.140625" style="30"/>
    <col min="6145" max="6145" width="14.85546875" style="30" customWidth="1"/>
    <col min="6146" max="6146" width="16.85546875" style="30" customWidth="1"/>
    <col min="6147" max="6147" width="25.5703125" style="30" customWidth="1"/>
    <col min="6148" max="6148" width="13.85546875" style="30" customWidth="1"/>
    <col min="6149" max="6149" width="11.7109375" style="30" customWidth="1"/>
    <col min="6150" max="6150" width="17.140625" style="30" customWidth="1"/>
    <col min="6151" max="6151" width="12.85546875" style="30" customWidth="1"/>
    <col min="6152" max="6154" width="9.140625" style="30"/>
    <col min="6155" max="6155" width="13" style="30" customWidth="1"/>
    <col min="6156" max="6156" width="11.140625" style="30" bestFit="1" customWidth="1"/>
    <col min="6157" max="6400" width="9.140625" style="30"/>
    <col min="6401" max="6401" width="14.85546875" style="30" customWidth="1"/>
    <col min="6402" max="6402" width="16.85546875" style="30" customWidth="1"/>
    <col min="6403" max="6403" width="25.5703125" style="30" customWidth="1"/>
    <col min="6404" max="6404" width="13.85546875" style="30" customWidth="1"/>
    <col min="6405" max="6405" width="11.7109375" style="30" customWidth="1"/>
    <col min="6406" max="6406" width="17.140625" style="30" customWidth="1"/>
    <col min="6407" max="6407" width="12.85546875" style="30" customWidth="1"/>
    <col min="6408" max="6410" width="9.140625" style="30"/>
    <col min="6411" max="6411" width="13" style="30" customWidth="1"/>
    <col min="6412" max="6412" width="11.140625" style="30" bestFit="1" customWidth="1"/>
    <col min="6413" max="6656" width="9.140625" style="30"/>
    <col min="6657" max="6657" width="14.85546875" style="30" customWidth="1"/>
    <col min="6658" max="6658" width="16.85546875" style="30" customWidth="1"/>
    <col min="6659" max="6659" width="25.5703125" style="30" customWidth="1"/>
    <col min="6660" max="6660" width="13.85546875" style="30" customWidth="1"/>
    <col min="6661" max="6661" width="11.7109375" style="30" customWidth="1"/>
    <col min="6662" max="6662" width="17.140625" style="30" customWidth="1"/>
    <col min="6663" max="6663" width="12.85546875" style="30" customWidth="1"/>
    <col min="6664" max="6666" width="9.140625" style="30"/>
    <col min="6667" max="6667" width="13" style="30" customWidth="1"/>
    <col min="6668" max="6668" width="11.140625" style="30" bestFit="1" customWidth="1"/>
    <col min="6669" max="6912" width="9.140625" style="30"/>
    <col min="6913" max="6913" width="14.85546875" style="30" customWidth="1"/>
    <col min="6914" max="6914" width="16.85546875" style="30" customWidth="1"/>
    <col min="6915" max="6915" width="25.5703125" style="30" customWidth="1"/>
    <col min="6916" max="6916" width="13.85546875" style="30" customWidth="1"/>
    <col min="6917" max="6917" width="11.7109375" style="30" customWidth="1"/>
    <col min="6918" max="6918" width="17.140625" style="30" customWidth="1"/>
    <col min="6919" max="6919" width="12.85546875" style="30" customWidth="1"/>
    <col min="6920" max="6922" width="9.140625" style="30"/>
    <col min="6923" max="6923" width="13" style="30" customWidth="1"/>
    <col min="6924" max="6924" width="11.140625" style="30" bestFit="1" customWidth="1"/>
    <col min="6925" max="7168" width="9.140625" style="30"/>
    <col min="7169" max="7169" width="14.85546875" style="30" customWidth="1"/>
    <col min="7170" max="7170" width="16.85546875" style="30" customWidth="1"/>
    <col min="7171" max="7171" width="25.5703125" style="30" customWidth="1"/>
    <col min="7172" max="7172" width="13.85546875" style="30" customWidth="1"/>
    <col min="7173" max="7173" width="11.7109375" style="30" customWidth="1"/>
    <col min="7174" max="7174" width="17.140625" style="30" customWidth="1"/>
    <col min="7175" max="7175" width="12.85546875" style="30" customWidth="1"/>
    <col min="7176" max="7178" width="9.140625" style="30"/>
    <col min="7179" max="7179" width="13" style="30" customWidth="1"/>
    <col min="7180" max="7180" width="11.140625" style="30" bestFit="1" customWidth="1"/>
    <col min="7181" max="7424" width="9.140625" style="30"/>
    <col min="7425" max="7425" width="14.85546875" style="30" customWidth="1"/>
    <col min="7426" max="7426" width="16.85546875" style="30" customWidth="1"/>
    <col min="7427" max="7427" width="25.5703125" style="30" customWidth="1"/>
    <col min="7428" max="7428" width="13.85546875" style="30" customWidth="1"/>
    <col min="7429" max="7429" width="11.7109375" style="30" customWidth="1"/>
    <col min="7430" max="7430" width="17.140625" style="30" customWidth="1"/>
    <col min="7431" max="7431" width="12.85546875" style="30" customWidth="1"/>
    <col min="7432" max="7434" width="9.140625" style="30"/>
    <col min="7435" max="7435" width="13" style="30" customWidth="1"/>
    <col min="7436" max="7436" width="11.140625" style="30" bestFit="1" customWidth="1"/>
    <col min="7437" max="7680" width="9.140625" style="30"/>
    <col min="7681" max="7681" width="14.85546875" style="30" customWidth="1"/>
    <col min="7682" max="7682" width="16.85546875" style="30" customWidth="1"/>
    <col min="7683" max="7683" width="25.5703125" style="30" customWidth="1"/>
    <col min="7684" max="7684" width="13.85546875" style="30" customWidth="1"/>
    <col min="7685" max="7685" width="11.7109375" style="30" customWidth="1"/>
    <col min="7686" max="7686" width="17.140625" style="30" customWidth="1"/>
    <col min="7687" max="7687" width="12.85546875" style="30" customWidth="1"/>
    <col min="7688" max="7690" width="9.140625" style="30"/>
    <col min="7691" max="7691" width="13" style="30" customWidth="1"/>
    <col min="7692" max="7692" width="11.140625" style="30" bestFit="1" customWidth="1"/>
    <col min="7693" max="7936" width="9.140625" style="30"/>
    <col min="7937" max="7937" width="14.85546875" style="30" customWidth="1"/>
    <col min="7938" max="7938" width="16.85546875" style="30" customWidth="1"/>
    <col min="7939" max="7939" width="25.5703125" style="30" customWidth="1"/>
    <col min="7940" max="7940" width="13.85546875" style="30" customWidth="1"/>
    <col min="7941" max="7941" width="11.7109375" style="30" customWidth="1"/>
    <col min="7942" max="7942" width="17.140625" style="30" customWidth="1"/>
    <col min="7943" max="7943" width="12.85546875" style="30" customWidth="1"/>
    <col min="7944" max="7946" width="9.140625" style="30"/>
    <col min="7947" max="7947" width="13" style="30" customWidth="1"/>
    <col min="7948" max="7948" width="11.140625" style="30" bestFit="1" customWidth="1"/>
    <col min="7949" max="8192" width="9.140625" style="30"/>
    <col min="8193" max="8193" width="14.85546875" style="30" customWidth="1"/>
    <col min="8194" max="8194" width="16.85546875" style="30" customWidth="1"/>
    <col min="8195" max="8195" width="25.5703125" style="30" customWidth="1"/>
    <col min="8196" max="8196" width="13.85546875" style="30" customWidth="1"/>
    <col min="8197" max="8197" width="11.7109375" style="30" customWidth="1"/>
    <col min="8198" max="8198" width="17.140625" style="30" customWidth="1"/>
    <col min="8199" max="8199" width="12.85546875" style="30" customWidth="1"/>
    <col min="8200" max="8202" width="9.140625" style="30"/>
    <col min="8203" max="8203" width="13" style="30" customWidth="1"/>
    <col min="8204" max="8204" width="11.140625" style="30" bestFit="1" customWidth="1"/>
    <col min="8205" max="8448" width="9.140625" style="30"/>
    <col min="8449" max="8449" width="14.85546875" style="30" customWidth="1"/>
    <col min="8450" max="8450" width="16.85546875" style="30" customWidth="1"/>
    <col min="8451" max="8451" width="25.5703125" style="30" customWidth="1"/>
    <col min="8452" max="8452" width="13.85546875" style="30" customWidth="1"/>
    <col min="8453" max="8453" width="11.7109375" style="30" customWidth="1"/>
    <col min="8454" max="8454" width="17.140625" style="30" customWidth="1"/>
    <col min="8455" max="8455" width="12.85546875" style="30" customWidth="1"/>
    <col min="8456" max="8458" width="9.140625" style="30"/>
    <col min="8459" max="8459" width="13" style="30" customWidth="1"/>
    <col min="8460" max="8460" width="11.140625" style="30" bestFit="1" customWidth="1"/>
    <col min="8461" max="8704" width="9.140625" style="30"/>
    <col min="8705" max="8705" width="14.85546875" style="30" customWidth="1"/>
    <col min="8706" max="8706" width="16.85546875" style="30" customWidth="1"/>
    <col min="8707" max="8707" width="25.5703125" style="30" customWidth="1"/>
    <col min="8708" max="8708" width="13.85546875" style="30" customWidth="1"/>
    <col min="8709" max="8709" width="11.7109375" style="30" customWidth="1"/>
    <col min="8710" max="8710" width="17.140625" style="30" customWidth="1"/>
    <col min="8711" max="8711" width="12.85546875" style="30" customWidth="1"/>
    <col min="8712" max="8714" width="9.140625" style="30"/>
    <col min="8715" max="8715" width="13" style="30" customWidth="1"/>
    <col min="8716" max="8716" width="11.140625" style="30" bestFit="1" customWidth="1"/>
    <col min="8717" max="8960" width="9.140625" style="30"/>
    <col min="8961" max="8961" width="14.85546875" style="30" customWidth="1"/>
    <col min="8962" max="8962" width="16.85546875" style="30" customWidth="1"/>
    <col min="8963" max="8963" width="25.5703125" style="30" customWidth="1"/>
    <col min="8964" max="8964" width="13.85546875" style="30" customWidth="1"/>
    <col min="8965" max="8965" width="11.7109375" style="30" customWidth="1"/>
    <col min="8966" max="8966" width="17.140625" style="30" customWidth="1"/>
    <col min="8967" max="8967" width="12.85546875" style="30" customWidth="1"/>
    <col min="8968" max="8970" width="9.140625" style="30"/>
    <col min="8971" max="8971" width="13" style="30" customWidth="1"/>
    <col min="8972" max="8972" width="11.140625" style="30" bestFit="1" customWidth="1"/>
    <col min="8973" max="9216" width="9.140625" style="30"/>
    <col min="9217" max="9217" width="14.85546875" style="30" customWidth="1"/>
    <col min="9218" max="9218" width="16.85546875" style="30" customWidth="1"/>
    <col min="9219" max="9219" width="25.5703125" style="30" customWidth="1"/>
    <col min="9220" max="9220" width="13.85546875" style="30" customWidth="1"/>
    <col min="9221" max="9221" width="11.7109375" style="30" customWidth="1"/>
    <col min="9222" max="9222" width="17.140625" style="30" customWidth="1"/>
    <col min="9223" max="9223" width="12.85546875" style="30" customWidth="1"/>
    <col min="9224" max="9226" width="9.140625" style="30"/>
    <col min="9227" max="9227" width="13" style="30" customWidth="1"/>
    <col min="9228" max="9228" width="11.140625" style="30" bestFit="1" customWidth="1"/>
    <col min="9229" max="9472" width="9.140625" style="30"/>
    <col min="9473" max="9473" width="14.85546875" style="30" customWidth="1"/>
    <col min="9474" max="9474" width="16.85546875" style="30" customWidth="1"/>
    <col min="9475" max="9475" width="25.5703125" style="30" customWidth="1"/>
    <col min="9476" max="9476" width="13.85546875" style="30" customWidth="1"/>
    <col min="9477" max="9477" width="11.7109375" style="30" customWidth="1"/>
    <col min="9478" max="9478" width="17.140625" style="30" customWidth="1"/>
    <col min="9479" max="9479" width="12.85546875" style="30" customWidth="1"/>
    <col min="9480" max="9482" width="9.140625" style="30"/>
    <col min="9483" max="9483" width="13" style="30" customWidth="1"/>
    <col min="9484" max="9484" width="11.140625" style="30" bestFit="1" customWidth="1"/>
    <col min="9485" max="9728" width="9.140625" style="30"/>
    <col min="9729" max="9729" width="14.85546875" style="30" customWidth="1"/>
    <col min="9730" max="9730" width="16.85546875" style="30" customWidth="1"/>
    <col min="9731" max="9731" width="25.5703125" style="30" customWidth="1"/>
    <col min="9732" max="9732" width="13.85546875" style="30" customWidth="1"/>
    <col min="9733" max="9733" width="11.7109375" style="30" customWidth="1"/>
    <col min="9734" max="9734" width="17.140625" style="30" customWidth="1"/>
    <col min="9735" max="9735" width="12.85546875" style="30" customWidth="1"/>
    <col min="9736" max="9738" width="9.140625" style="30"/>
    <col min="9739" max="9739" width="13" style="30" customWidth="1"/>
    <col min="9740" max="9740" width="11.140625" style="30" bestFit="1" customWidth="1"/>
    <col min="9741" max="9984" width="9.140625" style="30"/>
    <col min="9985" max="9985" width="14.85546875" style="30" customWidth="1"/>
    <col min="9986" max="9986" width="16.85546875" style="30" customWidth="1"/>
    <col min="9987" max="9987" width="25.5703125" style="30" customWidth="1"/>
    <col min="9988" max="9988" width="13.85546875" style="30" customWidth="1"/>
    <col min="9989" max="9989" width="11.7109375" style="30" customWidth="1"/>
    <col min="9990" max="9990" width="17.140625" style="30" customWidth="1"/>
    <col min="9991" max="9991" width="12.85546875" style="30" customWidth="1"/>
    <col min="9992" max="9994" width="9.140625" style="30"/>
    <col min="9995" max="9995" width="13" style="30" customWidth="1"/>
    <col min="9996" max="9996" width="11.140625" style="30" bestFit="1" customWidth="1"/>
    <col min="9997" max="10240" width="9.140625" style="30"/>
    <col min="10241" max="10241" width="14.85546875" style="30" customWidth="1"/>
    <col min="10242" max="10242" width="16.85546875" style="30" customWidth="1"/>
    <col min="10243" max="10243" width="25.5703125" style="30" customWidth="1"/>
    <col min="10244" max="10244" width="13.85546875" style="30" customWidth="1"/>
    <col min="10245" max="10245" width="11.7109375" style="30" customWidth="1"/>
    <col min="10246" max="10246" width="17.140625" style="30" customWidth="1"/>
    <col min="10247" max="10247" width="12.85546875" style="30" customWidth="1"/>
    <col min="10248" max="10250" width="9.140625" style="30"/>
    <col min="10251" max="10251" width="13" style="30" customWidth="1"/>
    <col min="10252" max="10252" width="11.140625" style="30" bestFit="1" customWidth="1"/>
    <col min="10253" max="10496" width="9.140625" style="30"/>
    <col min="10497" max="10497" width="14.85546875" style="30" customWidth="1"/>
    <col min="10498" max="10498" width="16.85546875" style="30" customWidth="1"/>
    <col min="10499" max="10499" width="25.5703125" style="30" customWidth="1"/>
    <col min="10500" max="10500" width="13.85546875" style="30" customWidth="1"/>
    <col min="10501" max="10501" width="11.7109375" style="30" customWidth="1"/>
    <col min="10502" max="10502" width="17.140625" style="30" customWidth="1"/>
    <col min="10503" max="10503" width="12.85546875" style="30" customWidth="1"/>
    <col min="10504" max="10506" width="9.140625" style="30"/>
    <col min="10507" max="10507" width="13" style="30" customWidth="1"/>
    <col min="10508" max="10508" width="11.140625" style="30" bestFit="1" customWidth="1"/>
    <col min="10509" max="10752" width="9.140625" style="30"/>
    <col min="10753" max="10753" width="14.85546875" style="30" customWidth="1"/>
    <col min="10754" max="10754" width="16.85546875" style="30" customWidth="1"/>
    <col min="10755" max="10755" width="25.5703125" style="30" customWidth="1"/>
    <col min="10756" max="10756" width="13.85546875" style="30" customWidth="1"/>
    <col min="10757" max="10757" width="11.7109375" style="30" customWidth="1"/>
    <col min="10758" max="10758" width="17.140625" style="30" customWidth="1"/>
    <col min="10759" max="10759" width="12.85546875" style="30" customWidth="1"/>
    <col min="10760" max="10762" width="9.140625" style="30"/>
    <col min="10763" max="10763" width="13" style="30" customWidth="1"/>
    <col min="10764" max="10764" width="11.140625" style="30" bestFit="1" customWidth="1"/>
    <col min="10765" max="11008" width="9.140625" style="30"/>
    <col min="11009" max="11009" width="14.85546875" style="30" customWidth="1"/>
    <col min="11010" max="11010" width="16.85546875" style="30" customWidth="1"/>
    <col min="11011" max="11011" width="25.5703125" style="30" customWidth="1"/>
    <col min="11012" max="11012" width="13.85546875" style="30" customWidth="1"/>
    <col min="11013" max="11013" width="11.7109375" style="30" customWidth="1"/>
    <col min="11014" max="11014" width="17.140625" style="30" customWidth="1"/>
    <col min="11015" max="11015" width="12.85546875" style="30" customWidth="1"/>
    <col min="11016" max="11018" width="9.140625" style="30"/>
    <col min="11019" max="11019" width="13" style="30" customWidth="1"/>
    <col min="11020" max="11020" width="11.140625" style="30" bestFit="1" customWidth="1"/>
    <col min="11021" max="11264" width="9.140625" style="30"/>
    <col min="11265" max="11265" width="14.85546875" style="30" customWidth="1"/>
    <col min="11266" max="11266" width="16.85546875" style="30" customWidth="1"/>
    <col min="11267" max="11267" width="25.5703125" style="30" customWidth="1"/>
    <col min="11268" max="11268" width="13.85546875" style="30" customWidth="1"/>
    <col min="11269" max="11269" width="11.7109375" style="30" customWidth="1"/>
    <col min="11270" max="11270" width="17.140625" style="30" customWidth="1"/>
    <col min="11271" max="11271" width="12.85546875" style="30" customWidth="1"/>
    <col min="11272" max="11274" width="9.140625" style="30"/>
    <col min="11275" max="11275" width="13" style="30" customWidth="1"/>
    <col min="11276" max="11276" width="11.140625" style="30" bestFit="1" customWidth="1"/>
    <col min="11277" max="11520" width="9.140625" style="30"/>
    <col min="11521" max="11521" width="14.85546875" style="30" customWidth="1"/>
    <col min="11522" max="11522" width="16.85546875" style="30" customWidth="1"/>
    <col min="11523" max="11523" width="25.5703125" style="30" customWidth="1"/>
    <col min="11524" max="11524" width="13.85546875" style="30" customWidth="1"/>
    <col min="11525" max="11525" width="11.7109375" style="30" customWidth="1"/>
    <col min="11526" max="11526" width="17.140625" style="30" customWidth="1"/>
    <col min="11527" max="11527" width="12.85546875" style="30" customWidth="1"/>
    <col min="11528" max="11530" width="9.140625" style="30"/>
    <col min="11531" max="11531" width="13" style="30" customWidth="1"/>
    <col min="11532" max="11532" width="11.140625" style="30" bestFit="1" customWidth="1"/>
    <col min="11533" max="11776" width="9.140625" style="30"/>
    <col min="11777" max="11777" width="14.85546875" style="30" customWidth="1"/>
    <col min="11778" max="11778" width="16.85546875" style="30" customWidth="1"/>
    <col min="11779" max="11779" width="25.5703125" style="30" customWidth="1"/>
    <col min="11780" max="11780" width="13.85546875" style="30" customWidth="1"/>
    <col min="11781" max="11781" width="11.7109375" style="30" customWidth="1"/>
    <col min="11782" max="11782" width="17.140625" style="30" customWidth="1"/>
    <col min="11783" max="11783" width="12.85546875" style="30" customWidth="1"/>
    <col min="11784" max="11786" width="9.140625" style="30"/>
    <col min="11787" max="11787" width="13" style="30" customWidth="1"/>
    <col min="11788" max="11788" width="11.140625" style="30" bestFit="1" customWidth="1"/>
    <col min="11789" max="12032" width="9.140625" style="30"/>
    <col min="12033" max="12033" width="14.85546875" style="30" customWidth="1"/>
    <col min="12034" max="12034" width="16.85546875" style="30" customWidth="1"/>
    <col min="12035" max="12035" width="25.5703125" style="30" customWidth="1"/>
    <col min="12036" max="12036" width="13.85546875" style="30" customWidth="1"/>
    <col min="12037" max="12037" width="11.7109375" style="30" customWidth="1"/>
    <col min="12038" max="12038" width="17.140625" style="30" customWidth="1"/>
    <col min="12039" max="12039" width="12.85546875" style="30" customWidth="1"/>
    <col min="12040" max="12042" width="9.140625" style="30"/>
    <col min="12043" max="12043" width="13" style="30" customWidth="1"/>
    <col min="12044" max="12044" width="11.140625" style="30" bestFit="1" customWidth="1"/>
    <col min="12045" max="12288" width="9.140625" style="30"/>
    <col min="12289" max="12289" width="14.85546875" style="30" customWidth="1"/>
    <col min="12290" max="12290" width="16.85546875" style="30" customWidth="1"/>
    <col min="12291" max="12291" width="25.5703125" style="30" customWidth="1"/>
    <col min="12292" max="12292" width="13.85546875" style="30" customWidth="1"/>
    <col min="12293" max="12293" width="11.7109375" style="30" customWidth="1"/>
    <col min="12294" max="12294" width="17.140625" style="30" customWidth="1"/>
    <col min="12295" max="12295" width="12.85546875" style="30" customWidth="1"/>
    <col min="12296" max="12298" width="9.140625" style="30"/>
    <col min="12299" max="12299" width="13" style="30" customWidth="1"/>
    <col min="12300" max="12300" width="11.140625" style="30" bestFit="1" customWidth="1"/>
    <col min="12301" max="12544" width="9.140625" style="30"/>
    <col min="12545" max="12545" width="14.85546875" style="30" customWidth="1"/>
    <col min="12546" max="12546" width="16.85546875" style="30" customWidth="1"/>
    <col min="12547" max="12547" width="25.5703125" style="30" customWidth="1"/>
    <col min="12548" max="12548" width="13.85546875" style="30" customWidth="1"/>
    <col min="12549" max="12549" width="11.7109375" style="30" customWidth="1"/>
    <col min="12550" max="12550" width="17.140625" style="30" customWidth="1"/>
    <col min="12551" max="12551" width="12.85546875" style="30" customWidth="1"/>
    <col min="12552" max="12554" width="9.140625" style="30"/>
    <col min="12555" max="12555" width="13" style="30" customWidth="1"/>
    <col min="12556" max="12556" width="11.140625" style="30" bestFit="1" customWidth="1"/>
    <col min="12557" max="12800" width="9.140625" style="30"/>
    <col min="12801" max="12801" width="14.85546875" style="30" customWidth="1"/>
    <col min="12802" max="12802" width="16.85546875" style="30" customWidth="1"/>
    <col min="12803" max="12803" width="25.5703125" style="30" customWidth="1"/>
    <col min="12804" max="12804" width="13.85546875" style="30" customWidth="1"/>
    <col min="12805" max="12805" width="11.7109375" style="30" customWidth="1"/>
    <col min="12806" max="12806" width="17.140625" style="30" customWidth="1"/>
    <col min="12807" max="12807" width="12.85546875" style="30" customWidth="1"/>
    <col min="12808" max="12810" width="9.140625" style="30"/>
    <col min="12811" max="12811" width="13" style="30" customWidth="1"/>
    <col min="12812" max="12812" width="11.140625" style="30" bestFit="1" customWidth="1"/>
    <col min="12813" max="13056" width="9.140625" style="30"/>
    <col min="13057" max="13057" width="14.85546875" style="30" customWidth="1"/>
    <col min="13058" max="13058" width="16.85546875" style="30" customWidth="1"/>
    <col min="13059" max="13059" width="25.5703125" style="30" customWidth="1"/>
    <col min="13060" max="13060" width="13.85546875" style="30" customWidth="1"/>
    <col min="13061" max="13061" width="11.7109375" style="30" customWidth="1"/>
    <col min="13062" max="13062" width="17.140625" style="30" customWidth="1"/>
    <col min="13063" max="13063" width="12.85546875" style="30" customWidth="1"/>
    <col min="13064" max="13066" width="9.140625" style="30"/>
    <col min="13067" max="13067" width="13" style="30" customWidth="1"/>
    <col min="13068" max="13068" width="11.140625" style="30" bestFit="1" customWidth="1"/>
    <col min="13069" max="13312" width="9.140625" style="30"/>
    <col min="13313" max="13313" width="14.85546875" style="30" customWidth="1"/>
    <col min="13314" max="13314" width="16.85546875" style="30" customWidth="1"/>
    <col min="13315" max="13315" width="25.5703125" style="30" customWidth="1"/>
    <col min="13316" max="13316" width="13.85546875" style="30" customWidth="1"/>
    <col min="13317" max="13317" width="11.7109375" style="30" customWidth="1"/>
    <col min="13318" max="13318" width="17.140625" style="30" customWidth="1"/>
    <col min="13319" max="13319" width="12.85546875" style="30" customWidth="1"/>
    <col min="13320" max="13322" width="9.140625" style="30"/>
    <col min="13323" max="13323" width="13" style="30" customWidth="1"/>
    <col min="13324" max="13324" width="11.140625" style="30" bestFit="1" customWidth="1"/>
    <col min="13325" max="13568" width="9.140625" style="30"/>
    <col min="13569" max="13569" width="14.85546875" style="30" customWidth="1"/>
    <col min="13570" max="13570" width="16.85546875" style="30" customWidth="1"/>
    <col min="13571" max="13571" width="25.5703125" style="30" customWidth="1"/>
    <col min="13572" max="13572" width="13.85546875" style="30" customWidth="1"/>
    <col min="13573" max="13573" width="11.7109375" style="30" customWidth="1"/>
    <col min="13574" max="13574" width="17.140625" style="30" customWidth="1"/>
    <col min="13575" max="13575" width="12.85546875" style="30" customWidth="1"/>
    <col min="13576" max="13578" width="9.140625" style="30"/>
    <col min="13579" max="13579" width="13" style="30" customWidth="1"/>
    <col min="13580" max="13580" width="11.140625" style="30" bestFit="1" customWidth="1"/>
    <col min="13581" max="13824" width="9.140625" style="30"/>
    <col min="13825" max="13825" width="14.85546875" style="30" customWidth="1"/>
    <col min="13826" max="13826" width="16.85546875" style="30" customWidth="1"/>
    <col min="13827" max="13827" width="25.5703125" style="30" customWidth="1"/>
    <col min="13828" max="13828" width="13.85546875" style="30" customWidth="1"/>
    <col min="13829" max="13829" width="11.7109375" style="30" customWidth="1"/>
    <col min="13830" max="13830" width="17.140625" style="30" customWidth="1"/>
    <col min="13831" max="13831" width="12.85546875" style="30" customWidth="1"/>
    <col min="13832" max="13834" width="9.140625" style="30"/>
    <col min="13835" max="13835" width="13" style="30" customWidth="1"/>
    <col min="13836" max="13836" width="11.140625" style="30" bestFit="1" customWidth="1"/>
    <col min="13837" max="14080" width="9.140625" style="30"/>
    <col min="14081" max="14081" width="14.85546875" style="30" customWidth="1"/>
    <col min="14082" max="14082" width="16.85546875" style="30" customWidth="1"/>
    <col min="14083" max="14083" width="25.5703125" style="30" customWidth="1"/>
    <col min="14084" max="14084" width="13.85546875" style="30" customWidth="1"/>
    <col min="14085" max="14085" width="11.7109375" style="30" customWidth="1"/>
    <col min="14086" max="14086" width="17.140625" style="30" customWidth="1"/>
    <col min="14087" max="14087" width="12.85546875" style="30" customWidth="1"/>
    <col min="14088" max="14090" width="9.140625" style="30"/>
    <col min="14091" max="14091" width="13" style="30" customWidth="1"/>
    <col min="14092" max="14092" width="11.140625" style="30" bestFit="1" customWidth="1"/>
    <col min="14093" max="14336" width="9.140625" style="30"/>
    <col min="14337" max="14337" width="14.85546875" style="30" customWidth="1"/>
    <col min="14338" max="14338" width="16.85546875" style="30" customWidth="1"/>
    <col min="14339" max="14339" width="25.5703125" style="30" customWidth="1"/>
    <col min="14340" max="14340" width="13.85546875" style="30" customWidth="1"/>
    <col min="14341" max="14341" width="11.7109375" style="30" customWidth="1"/>
    <col min="14342" max="14342" width="17.140625" style="30" customWidth="1"/>
    <col min="14343" max="14343" width="12.85546875" style="30" customWidth="1"/>
    <col min="14344" max="14346" width="9.140625" style="30"/>
    <col min="14347" max="14347" width="13" style="30" customWidth="1"/>
    <col min="14348" max="14348" width="11.140625" style="30" bestFit="1" customWidth="1"/>
    <col min="14349" max="14592" width="9.140625" style="30"/>
    <col min="14593" max="14593" width="14.85546875" style="30" customWidth="1"/>
    <col min="14594" max="14594" width="16.85546875" style="30" customWidth="1"/>
    <col min="14595" max="14595" width="25.5703125" style="30" customWidth="1"/>
    <col min="14596" max="14596" width="13.85546875" style="30" customWidth="1"/>
    <col min="14597" max="14597" width="11.7109375" style="30" customWidth="1"/>
    <col min="14598" max="14598" width="17.140625" style="30" customWidth="1"/>
    <col min="14599" max="14599" width="12.85546875" style="30" customWidth="1"/>
    <col min="14600" max="14602" width="9.140625" style="30"/>
    <col min="14603" max="14603" width="13" style="30" customWidth="1"/>
    <col min="14604" max="14604" width="11.140625" style="30" bestFit="1" customWidth="1"/>
    <col min="14605" max="14848" width="9.140625" style="30"/>
    <col min="14849" max="14849" width="14.85546875" style="30" customWidth="1"/>
    <col min="14850" max="14850" width="16.85546875" style="30" customWidth="1"/>
    <col min="14851" max="14851" width="25.5703125" style="30" customWidth="1"/>
    <col min="14852" max="14852" width="13.85546875" style="30" customWidth="1"/>
    <col min="14853" max="14853" width="11.7109375" style="30" customWidth="1"/>
    <col min="14854" max="14854" width="17.140625" style="30" customWidth="1"/>
    <col min="14855" max="14855" width="12.85546875" style="30" customWidth="1"/>
    <col min="14856" max="14858" width="9.140625" style="30"/>
    <col min="14859" max="14859" width="13" style="30" customWidth="1"/>
    <col min="14860" max="14860" width="11.140625" style="30" bestFit="1" customWidth="1"/>
    <col min="14861" max="15104" width="9.140625" style="30"/>
    <col min="15105" max="15105" width="14.85546875" style="30" customWidth="1"/>
    <col min="15106" max="15106" width="16.85546875" style="30" customWidth="1"/>
    <col min="15107" max="15107" width="25.5703125" style="30" customWidth="1"/>
    <col min="15108" max="15108" width="13.85546875" style="30" customWidth="1"/>
    <col min="15109" max="15109" width="11.7109375" style="30" customWidth="1"/>
    <col min="15110" max="15110" width="17.140625" style="30" customWidth="1"/>
    <col min="15111" max="15111" width="12.85546875" style="30" customWidth="1"/>
    <col min="15112" max="15114" width="9.140625" style="30"/>
    <col min="15115" max="15115" width="13" style="30" customWidth="1"/>
    <col min="15116" max="15116" width="11.140625" style="30" bestFit="1" customWidth="1"/>
    <col min="15117" max="15360" width="9.140625" style="30"/>
    <col min="15361" max="15361" width="14.85546875" style="30" customWidth="1"/>
    <col min="15362" max="15362" width="16.85546875" style="30" customWidth="1"/>
    <col min="15363" max="15363" width="25.5703125" style="30" customWidth="1"/>
    <col min="15364" max="15364" width="13.85546875" style="30" customWidth="1"/>
    <col min="15365" max="15365" width="11.7109375" style="30" customWidth="1"/>
    <col min="15366" max="15366" width="17.140625" style="30" customWidth="1"/>
    <col min="15367" max="15367" width="12.85546875" style="30" customWidth="1"/>
    <col min="15368" max="15370" width="9.140625" style="30"/>
    <col min="15371" max="15371" width="13" style="30" customWidth="1"/>
    <col min="15372" max="15372" width="11.140625" style="30" bestFit="1" customWidth="1"/>
    <col min="15373" max="15616" width="9.140625" style="30"/>
    <col min="15617" max="15617" width="14.85546875" style="30" customWidth="1"/>
    <col min="15618" max="15618" width="16.85546875" style="30" customWidth="1"/>
    <col min="15619" max="15619" width="25.5703125" style="30" customWidth="1"/>
    <col min="15620" max="15620" width="13.85546875" style="30" customWidth="1"/>
    <col min="15621" max="15621" width="11.7109375" style="30" customWidth="1"/>
    <col min="15622" max="15622" width="17.140625" style="30" customWidth="1"/>
    <col min="15623" max="15623" width="12.85546875" style="30" customWidth="1"/>
    <col min="15624" max="15626" width="9.140625" style="30"/>
    <col min="15627" max="15627" width="13" style="30" customWidth="1"/>
    <col min="15628" max="15628" width="11.140625" style="30" bestFit="1" customWidth="1"/>
    <col min="15629" max="15872" width="9.140625" style="30"/>
    <col min="15873" max="15873" width="14.85546875" style="30" customWidth="1"/>
    <col min="15874" max="15874" width="16.85546875" style="30" customWidth="1"/>
    <col min="15875" max="15875" width="25.5703125" style="30" customWidth="1"/>
    <col min="15876" max="15876" width="13.85546875" style="30" customWidth="1"/>
    <col min="15877" max="15877" width="11.7109375" style="30" customWidth="1"/>
    <col min="15878" max="15878" width="17.140625" style="30" customWidth="1"/>
    <col min="15879" max="15879" width="12.85546875" style="30" customWidth="1"/>
    <col min="15880" max="15882" width="9.140625" style="30"/>
    <col min="15883" max="15883" width="13" style="30" customWidth="1"/>
    <col min="15884" max="15884" width="11.140625" style="30" bestFit="1" customWidth="1"/>
    <col min="15885" max="16128" width="9.140625" style="30"/>
    <col min="16129" max="16129" width="14.85546875" style="30" customWidth="1"/>
    <col min="16130" max="16130" width="16.85546875" style="30" customWidth="1"/>
    <col min="16131" max="16131" width="25.5703125" style="30" customWidth="1"/>
    <col min="16132" max="16132" width="13.85546875" style="30" customWidth="1"/>
    <col min="16133" max="16133" width="11.7109375" style="30" customWidth="1"/>
    <col min="16134" max="16134" width="17.140625" style="30" customWidth="1"/>
    <col min="16135" max="16135" width="12.85546875" style="30" customWidth="1"/>
    <col min="16136" max="16138" width="9.140625" style="30"/>
    <col min="16139" max="16139" width="13" style="30" customWidth="1"/>
    <col min="16140" max="16140" width="11.140625" style="30" bestFit="1" customWidth="1"/>
    <col min="16141" max="16384" width="9.140625" style="30"/>
  </cols>
  <sheetData>
    <row r="1" spans="1:12" ht="30" customHeight="1" x14ac:dyDescent="0.25">
      <c r="A1" s="61" t="s">
        <v>31</v>
      </c>
      <c r="B1" s="61"/>
      <c r="C1" s="61"/>
      <c r="D1" s="61"/>
      <c r="E1" s="61"/>
      <c r="F1" s="61"/>
    </row>
    <row r="2" spans="1:12" ht="29.25" customHeight="1" x14ac:dyDescent="0.25">
      <c r="A2" s="31" t="s">
        <v>1</v>
      </c>
      <c r="B2" s="32" t="s">
        <v>18</v>
      </c>
      <c r="C2" s="32" t="s">
        <v>4</v>
      </c>
      <c r="D2" s="33" t="s">
        <v>7</v>
      </c>
      <c r="E2" s="33" t="s">
        <v>6</v>
      </c>
      <c r="F2" s="33" t="s">
        <v>32</v>
      </c>
      <c r="G2" s="33" t="s">
        <v>33</v>
      </c>
    </row>
    <row r="3" spans="1:12" ht="23.25" customHeight="1" x14ac:dyDescent="0.25">
      <c r="A3" s="34" t="s">
        <v>34</v>
      </c>
      <c r="B3" s="35" t="s">
        <v>35</v>
      </c>
      <c r="C3" s="36" t="str">
        <f>HLOOKUP(LEFT(B3,1),$C$15:$E$16,2,0)</f>
        <v>TÔM</v>
      </c>
      <c r="D3" s="37">
        <f>HLOOKUP(C3,$C$16:$E$18,IF(RIGHT(B3,1)="A",2,3),0)</f>
        <v>120000</v>
      </c>
      <c r="E3" s="38">
        <v>20</v>
      </c>
      <c r="F3" s="38">
        <f>HLOOKUP(MID(B3,2,1)*1,I$15:K$18,IF(LEFT(B3,1)="T",2,IF(LEFT(B3,1)="M",3,4)),0)</f>
        <v>0.01</v>
      </c>
      <c r="G3" s="39">
        <f>E3*D3*(1+F3)</f>
        <v>2424000</v>
      </c>
    </row>
    <row r="4" spans="1:12" ht="23.25" customHeight="1" x14ac:dyDescent="0.25">
      <c r="A4" s="34" t="s">
        <v>36</v>
      </c>
      <c r="B4" s="35" t="s">
        <v>37</v>
      </c>
      <c r="C4" s="36" t="str">
        <f t="shared" ref="C4:C12" si="0">HLOOKUP(LEFT(B4,1),$C$15:$E$16,2,0)</f>
        <v>MỰC</v>
      </c>
      <c r="D4" s="37">
        <f t="shared" ref="D4:D12" si="1">HLOOKUP(C4,$C$16:$E$18,IF(RIGHT(B4,1)="A",2,3),0)</f>
        <v>110000</v>
      </c>
      <c r="E4" s="38">
        <v>30</v>
      </c>
      <c r="F4" s="38">
        <f t="shared" ref="F4:F11" si="2">HLOOKUP(MID(B4,2,1)*1,I$15:K$18,IF(LEFT(B4,1)="T",2,IF(LEFT(B4,1)="M",3,4)),0)</f>
        <v>1.2999999999999999E-2</v>
      </c>
      <c r="G4" s="39">
        <f t="shared" ref="G4:G12" si="3">E4*D4*(1+F4)</f>
        <v>3342899.9999999995</v>
      </c>
    </row>
    <row r="5" spans="1:12" ht="23.25" customHeight="1" x14ac:dyDescent="0.25">
      <c r="A5" s="34" t="s">
        <v>38</v>
      </c>
      <c r="B5" s="35" t="s">
        <v>39</v>
      </c>
      <c r="C5" s="36" t="str">
        <f t="shared" si="0"/>
        <v>NGHIÊU</v>
      </c>
      <c r="D5" s="37">
        <f t="shared" si="1"/>
        <v>32000</v>
      </c>
      <c r="E5" s="38">
        <v>200</v>
      </c>
      <c r="F5" s="38">
        <f t="shared" si="2"/>
        <v>5.0000000000000001E-3</v>
      </c>
      <c r="G5" s="39">
        <f t="shared" si="3"/>
        <v>6431999.9999999991</v>
      </c>
    </row>
    <row r="6" spans="1:12" ht="23.25" customHeight="1" x14ac:dyDescent="0.25">
      <c r="A6" s="34" t="s">
        <v>40</v>
      </c>
      <c r="B6" s="35" t="s">
        <v>37</v>
      </c>
      <c r="C6" s="36" t="str">
        <f t="shared" si="0"/>
        <v>MỰC</v>
      </c>
      <c r="D6" s="37">
        <f t="shared" si="1"/>
        <v>110000</v>
      </c>
      <c r="E6" s="38">
        <v>50</v>
      </c>
      <c r="F6" s="38">
        <f t="shared" si="2"/>
        <v>1.2999999999999999E-2</v>
      </c>
      <c r="G6" s="39">
        <f t="shared" si="3"/>
        <v>5571499.9999999991</v>
      </c>
    </row>
    <row r="7" spans="1:12" ht="23.25" customHeight="1" x14ac:dyDescent="0.25">
      <c r="A7" s="34" t="s">
        <v>41</v>
      </c>
      <c r="B7" s="35" t="s">
        <v>42</v>
      </c>
      <c r="C7" s="36" t="str">
        <f t="shared" si="0"/>
        <v>TÔM</v>
      </c>
      <c r="D7" s="37">
        <f t="shared" si="1"/>
        <v>120000</v>
      </c>
      <c r="E7" s="38">
        <v>200</v>
      </c>
      <c r="F7" s="38">
        <f t="shared" si="2"/>
        <v>0.02</v>
      </c>
      <c r="G7" s="39">
        <f t="shared" si="3"/>
        <v>24480000</v>
      </c>
      <c r="I7" s="62" t="s">
        <v>4</v>
      </c>
      <c r="J7" s="62"/>
      <c r="K7" s="63" t="s">
        <v>43</v>
      </c>
      <c r="L7" s="64"/>
    </row>
    <row r="8" spans="1:12" ht="23.25" customHeight="1" x14ac:dyDescent="0.25">
      <c r="A8" s="34" t="s">
        <v>44</v>
      </c>
      <c r="B8" s="35" t="s">
        <v>45</v>
      </c>
      <c r="C8" s="36" t="str">
        <f t="shared" si="0"/>
        <v>MỰC</v>
      </c>
      <c r="D8" s="37">
        <f t="shared" si="1"/>
        <v>110000</v>
      </c>
      <c r="E8" s="38">
        <v>150</v>
      </c>
      <c r="F8" s="38">
        <f t="shared" si="2"/>
        <v>2.5000000000000001E-2</v>
      </c>
      <c r="G8" s="39">
        <f t="shared" si="3"/>
        <v>16912500</v>
      </c>
      <c r="I8" s="62"/>
      <c r="J8" s="62"/>
      <c r="K8" s="32" t="s">
        <v>46</v>
      </c>
      <c r="L8" s="32" t="s">
        <v>47</v>
      </c>
    </row>
    <row r="9" spans="1:12" ht="23.25" customHeight="1" x14ac:dyDescent="0.25">
      <c r="A9" s="34" t="s">
        <v>48</v>
      </c>
      <c r="B9" s="35" t="s">
        <v>49</v>
      </c>
      <c r="C9" s="36" t="str">
        <f t="shared" si="0"/>
        <v>NGHIÊU</v>
      </c>
      <c r="D9" s="37">
        <f t="shared" si="1"/>
        <v>30000</v>
      </c>
      <c r="E9" s="38">
        <v>90</v>
      </c>
      <c r="F9" s="38">
        <f t="shared" si="2"/>
        <v>0.01</v>
      </c>
      <c r="G9" s="39">
        <f t="shared" si="3"/>
        <v>2727000</v>
      </c>
      <c r="I9" s="65" t="s">
        <v>50</v>
      </c>
      <c r="J9" s="65"/>
      <c r="K9" s="40">
        <f>SUMIFS($G$3:$G$12,$C$3:$C$12,$I9,$B$3:$B$12,"*"&amp;K$8)</f>
        <v>26904000</v>
      </c>
      <c r="L9" s="40">
        <f>SUMIFS($G$3:$G$12,$C$3:$C$12,$I9,$B$3:$B$12,"*"&amp;L$8)</f>
        <v>40825000</v>
      </c>
    </row>
    <row r="10" spans="1:12" ht="23.25" customHeight="1" x14ac:dyDescent="0.25">
      <c r="A10" s="34" t="s">
        <v>51</v>
      </c>
      <c r="B10" s="35" t="s">
        <v>52</v>
      </c>
      <c r="C10" s="36" t="str">
        <f t="shared" si="0"/>
        <v>TÔM</v>
      </c>
      <c r="D10" s="37">
        <f t="shared" si="1"/>
        <v>125000</v>
      </c>
      <c r="E10" s="38">
        <v>300</v>
      </c>
      <c r="F10" s="38">
        <f t="shared" si="2"/>
        <v>0.02</v>
      </c>
      <c r="G10" s="39">
        <f t="shared" si="3"/>
        <v>38250000</v>
      </c>
      <c r="I10" s="66" t="s">
        <v>53</v>
      </c>
      <c r="J10" s="66"/>
      <c r="K10" s="40">
        <f>SUMIFS($G$3:$G$12,$C$3:$C$12,$I10,$B$3:$B$12,"*"&amp;K$8)</f>
        <v>5155000</v>
      </c>
      <c r="L10" s="40">
        <f>SUMIFS($G$3:$G$12,$C$3:$C$12,$I10,$B$3:$B$12,"*"&amp;L$8)</f>
        <v>25826900</v>
      </c>
    </row>
    <row r="11" spans="1:12" ht="23.25" customHeight="1" x14ac:dyDescent="0.25">
      <c r="A11" s="34" t="s">
        <v>54</v>
      </c>
      <c r="B11" s="35" t="s">
        <v>55</v>
      </c>
      <c r="C11" s="36" t="str">
        <f t="shared" si="0"/>
        <v>TÔM</v>
      </c>
      <c r="D11" s="37">
        <f t="shared" si="1"/>
        <v>125000</v>
      </c>
      <c r="E11" s="38">
        <v>20</v>
      </c>
      <c r="F11" s="38">
        <f t="shared" si="2"/>
        <v>0.03</v>
      </c>
      <c r="G11" s="39">
        <f t="shared" si="3"/>
        <v>2575000</v>
      </c>
    </row>
    <row r="12" spans="1:12" ht="23.25" customHeight="1" x14ac:dyDescent="0.25">
      <c r="A12" s="34" t="s">
        <v>56</v>
      </c>
      <c r="B12" s="35" t="s">
        <v>57</v>
      </c>
      <c r="C12" s="36" t="str">
        <f t="shared" si="0"/>
        <v>MỰC</v>
      </c>
      <c r="D12" s="37">
        <f t="shared" si="1"/>
        <v>100000</v>
      </c>
      <c r="E12" s="38">
        <v>50</v>
      </c>
      <c r="F12" s="38">
        <f>HLOOKUP(MID(B12,2,1)*1,I$15:K$18,IF(LEFT(B12,1)="T",2,IF(LEFT(B12,1)="M",3,4)),0)</f>
        <v>3.1E-2</v>
      </c>
      <c r="G12" s="39">
        <f t="shared" si="3"/>
        <v>5155000</v>
      </c>
    </row>
    <row r="13" spans="1:12" ht="15.75" x14ac:dyDescent="0.25">
      <c r="A13" s="41"/>
      <c r="B13" s="41"/>
      <c r="C13" s="41"/>
      <c r="D13" s="41"/>
      <c r="E13" s="41"/>
      <c r="F13" s="41" t="s">
        <v>58</v>
      </c>
    </row>
    <row r="14" spans="1:12" ht="27" customHeight="1" x14ac:dyDescent="0.25">
      <c r="A14" s="67" t="s">
        <v>59</v>
      </c>
      <c r="B14" s="67"/>
      <c r="C14" s="68"/>
      <c r="D14" s="42"/>
      <c r="E14" s="41"/>
      <c r="F14" s="41"/>
      <c r="H14" s="69" t="s">
        <v>60</v>
      </c>
      <c r="I14" s="69"/>
      <c r="J14" s="69"/>
      <c r="K14" s="69"/>
    </row>
    <row r="15" spans="1:12" ht="27" customHeight="1" x14ac:dyDescent="0.25">
      <c r="A15" s="56" t="s">
        <v>61</v>
      </c>
      <c r="B15" s="56"/>
      <c r="C15" s="32" t="s">
        <v>62</v>
      </c>
      <c r="D15" s="32" t="s">
        <v>63</v>
      </c>
      <c r="E15" s="32" t="s">
        <v>64</v>
      </c>
      <c r="F15" s="41"/>
      <c r="H15" s="43"/>
      <c r="I15" s="33">
        <v>1</v>
      </c>
      <c r="J15" s="32">
        <v>2</v>
      </c>
      <c r="K15" s="32">
        <v>3</v>
      </c>
    </row>
    <row r="16" spans="1:12" ht="24" customHeight="1" x14ac:dyDescent="0.25">
      <c r="A16" s="57" t="s">
        <v>4</v>
      </c>
      <c r="B16" s="58"/>
      <c r="C16" s="32" t="s">
        <v>50</v>
      </c>
      <c r="D16" s="32" t="s">
        <v>53</v>
      </c>
      <c r="E16" s="32" t="s">
        <v>65</v>
      </c>
      <c r="F16" s="41"/>
      <c r="H16" s="36" t="s">
        <v>62</v>
      </c>
      <c r="I16" s="44">
        <v>0.01</v>
      </c>
      <c r="J16" s="44">
        <v>0.02</v>
      </c>
      <c r="K16" s="44">
        <v>0.03</v>
      </c>
    </row>
    <row r="17" spans="1:11" ht="26.25" customHeight="1" x14ac:dyDescent="0.25">
      <c r="A17" s="59" t="s">
        <v>66</v>
      </c>
      <c r="B17" s="38" t="s">
        <v>46</v>
      </c>
      <c r="C17" s="38">
        <v>120000</v>
      </c>
      <c r="D17" s="40">
        <v>100000</v>
      </c>
      <c r="E17" s="35">
        <v>30000</v>
      </c>
      <c r="F17" s="41"/>
      <c r="H17" s="45" t="s">
        <v>63</v>
      </c>
      <c r="I17" s="46">
        <v>1.2999999999999999E-2</v>
      </c>
      <c r="J17" s="46">
        <v>2.5000000000000001E-2</v>
      </c>
      <c r="K17" s="46">
        <v>3.1E-2</v>
      </c>
    </row>
    <row r="18" spans="1:11" ht="26.25" customHeight="1" x14ac:dyDescent="0.25">
      <c r="A18" s="60"/>
      <c r="B18" s="38" t="s">
        <v>47</v>
      </c>
      <c r="C18" s="38">
        <v>125000</v>
      </c>
      <c r="D18" s="40">
        <v>110000</v>
      </c>
      <c r="E18" s="35">
        <v>32000</v>
      </c>
      <c r="F18" s="41"/>
      <c r="H18" s="47" t="s">
        <v>64</v>
      </c>
      <c r="I18" s="48">
        <v>5.0000000000000001E-3</v>
      </c>
      <c r="J18" s="49">
        <v>0.01</v>
      </c>
      <c r="K18" s="48">
        <v>2.3E-2</v>
      </c>
    </row>
    <row r="19" spans="1:11" x14ac:dyDescent="0.25">
      <c r="D19" s="50"/>
    </row>
  </sheetData>
  <mergeCells count="10">
    <mergeCell ref="K7:L7"/>
    <mergeCell ref="I9:J9"/>
    <mergeCell ref="I10:J10"/>
    <mergeCell ref="A14:C14"/>
    <mergeCell ref="H14:K14"/>
    <mergeCell ref="A15:B15"/>
    <mergeCell ref="A16:B16"/>
    <mergeCell ref="A17:A18"/>
    <mergeCell ref="A1:F1"/>
    <mergeCell ref="I7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14" sqref="H14"/>
    </sheetView>
  </sheetViews>
  <sheetFormatPr defaultRowHeight="15" x14ac:dyDescent="0.25"/>
  <cols>
    <col min="2" max="2" width="12.140625" customWidth="1"/>
    <col min="3" max="3" width="16.42578125" customWidth="1"/>
    <col min="4" max="4" width="17.42578125" customWidth="1"/>
    <col min="5" max="5" width="15" customWidth="1"/>
    <col min="6" max="6" width="14" customWidth="1"/>
    <col min="7" max="7" width="16.140625" customWidth="1"/>
    <col min="8" max="8" width="22.140625" customWidth="1"/>
    <col min="9" max="9" width="20.5703125" customWidth="1"/>
    <col min="258" max="258" width="12.140625" customWidth="1"/>
    <col min="259" max="259" width="16.42578125" customWidth="1"/>
    <col min="260" max="260" width="17.42578125" customWidth="1"/>
    <col min="261" max="261" width="15" customWidth="1"/>
    <col min="262" max="262" width="14" customWidth="1"/>
    <col min="263" max="263" width="16.140625" customWidth="1"/>
    <col min="264" max="264" width="22.140625" customWidth="1"/>
    <col min="265" max="265" width="20.5703125" customWidth="1"/>
    <col min="514" max="514" width="12.140625" customWidth="1"/>
    <col min="515" max="515" width="16.42578125" customWidth="1"/>
    <col min="516" max="516" width="17.42578125" customWidth="1"/>
    <col min="517" max="517" width="15" customWidth="1"/>
    <col min="518" max="518" width="14" customWidth="1"/>
    <col min="519" max="519" width="16.140625" customWidth="1"/>
    <col min="520" max="520" width="22.140625" customWidth="1"/>
    <col min="521" max="521" width="20.5703125" customWidth="1"/>
    <col min="770" max="770" width="12.140625" customWidth="1"/>
    <col min="771" max="771" width="16.42578125" customWidth="1"/>
    <col min="772" max="772" width="17.42578125" customWidth="1"/>
    <col min="773" max="773" width="15" customWidth="1"/>
    <col min="774" max="774" width="14" customWidth="1"/>
    <col min="775" max="775" width="16.140625" customWidth="1"/>
    <col min="776" max="776" width="22.140625" customWidth="1"/>
    <col min="777" max="777" width="20.5703125" customWidth="1"/>
    <col min="1026" max="1026" width="12.140625" customWidth="1"/>
    <col min="1027" max="1027" width="16.42578125" customWidth="1"/>
    <col min="1028" max="1028" width="17.42578125" customWidth="1"/>
    <col min="1029" max="1029" width="15" customWidth="1"/>
    <col min="1030" max="1030" width="14" customWidth="1"/>
    <col min="1031" max="1031" width="16.140625" customWidth="1"/>
    <col min="1032" max="1032" width="22.140625" customWidth="1"/>
    <col min="1033" max="1033" width="20.5703125" customWidth="1"/>
    <col min="1282" max="1282" width="12.140625" customWidth="1"/>
    <col min="1283" max="1283" width="16.42578125" customWidth="1"/>
    <col min="1284" max="1284" width="17.42578125" customWidth="1"/>
    <col min="1285" max="1285" width="15" customWidth="1"/>
    <col min="1286" max="1286" width="14" customWidth="1"/>
    <col min="1287" max="1287" width="16.140625" customWidth="1"/>
    <col min="1288" max="1288" width="22.140625" customWidth="1"/>
    <col min="1289" max="1289" width="20.5703125" customWidth="1"/>
    <col min="1538" max="1538" width="12.140625" customWidth="1"/>
    <col min="1539" max="1539" width="16.42578125" customWidth="1"/>
    <col min="1540" max="1540" width="17.42578125" customWidth="1"/>
    <col min="1541" max="1541" width="15" customWidth="1"/>
    <col min="1542" max="1542" width="14" customWidth="1"/>
    <col min="1543" max="1543" width="16.140625" customWidth="1"/>
    <col min="1544" max="1544" width="22.140625" customWidth="1"/>
    <col min="1545" max="1545" width="20.5703125" customWidth="1"/>
    <col min="1794" max="1794" width="12.140625" customWidth="1"/>
    <col min="1795" max="1795" width="16.42578125" customWidth="1"/>
    <col min="1796" max="1796" width="17.42578125" customWidth="1"/>
    <col min="1797" max="1797" width="15" customWidth="1"/>
    <col min="1798" max="1798" width="14" customWidth="1"/>
    <col min="1799" max="1799" width="16.140625" customWidth="1"/>
    <col min="1800" max="1800" width="22.140625" customWidth="1"/>
    <col min="1801" max="1801" width="20.5703125" customWidth="1"/>
    <col min="2050" max="2050" width="12.140625" customWidth="1"/>
    <col min="2051" max="2051" width="16.42578125" customWidth="1"/>
    <col min="2052" max="2052" width="17.42578125" customWidth="1"/>
    <col min="2053" max="2053" width="15" customWidth="1"/>
    <col min="2054" max="2054" width="14" customWidth="1"/>
    <col min="2055" max="2055" width="16.140625" customWidth="1"/>
    <col min="2056" max="2056" width="22.140625" customWidth="1"/>
    <col min="2057" max="2057" width="20.5703125" customWidth="1"/>
    <col min="2306" max="2306" width="12.140625" customWidth="1"/>
    <col min="2307" max="2307" width="16.42578125" customWidth="1"/>
    <col min="2308" max="2308" width="17.42578125" customWidth="1"/>
    <col min="2309" max="2309" width="15" customWidth="1"/>
    <col min="2310" max="2310" width="14" customWidth="1"/>
    <col min="2311" max="2311" width="16.140625" customWidth="1"/>
    <col min="2312" max="2312" width="22.140625" customWidth="1"/>
    <col min="2313" max="2313" width="20.5703125" customWidth="1"/>
    <col min="2562" max="2562" width="12.140625" customWidth="1"/>
    <col min="2563" max="2563" width="16.42578125" customWidth="1"/>
    <col min="2564" max="2564" width="17.42578125" customWidth="1"/>
    <col min="2565" max="2565" width="15" customWidth="1"/>
    <col min="2566" max="2566" width="14" customWidth="1"/>
    <col min="2567" max="2567" width="16.140625" customWidth="1"/>
    <col min="2568" max="2568" width="22.140625" customWidth="1"/>
    <col min="2569" max="2569" width="20.5703125" customWidth="1"/>
    <col min="2818" max="2818" width="12.140625" customWidth="1"/>
    <col min="2819" max="2819" width="16.42578125" customWidth="1"/>
    <col min="2820" max="2820" width="17.42578125" customWidth="1"/>
    <col min="2821" max="2821" width="15" customWidth="1"/>
    <col min="2822" max="2822" width="14" customWidth="1"/>
    <col min="2823" max="2823" width="16.140625" customWidth="1"/>
    <col min="2824" max="2824" width="22.140625" customWidth="1"/>
    <col min="2825" max="2825" width="20.5703125" customWidth="1"/>
    <col min="3074" max="3074" width="12.140625" customWidth="1"/>
    <col min="3075" max="3075" width="16.42578125" customWidth="1"/>
    <col min="3076" max="3076" width="17.42578125" customWidth="1"/>
    <col min="3077" max="3077" width="15" customWidth="1"/>
    <col min="3078" max="3078" width="14" customWidth="1"/>
    <col min="3079" max="3079" width="16.140625" customWidth="1"/>
    <col min="3080" max="3080" width="22.140625" customWidth="1"/>
    <col min="3081" max="3081" width="20.5703125" customWidth="1"/>
    <col min="3330" max="3330" width="12.140625" customWidth="1"/>
    <col min="3331" max="3331" width="16.42578125" customWidth="1"/>
    <col min="3332" max="3332" width="17.42578125" customWidth="1"/>
    <col min="3333" max="3333" width="15" customWidth="1"/>
    <col min="3334" max="3334" width="14" customWidth="1"/>
    <col min="3335" max="3335" width="16.140625" customWidth="1"/>
    <col min="3336" max="3336" width="22.140625" customWidth="1"/>
    <col min="3337" max="3337" width="20.5703125" customWidth="1"/>
    <col min="3586" max="3586" width="12.140625" customWidth="1"/>
    <col min="3587" max="3587" width="16.42578125" customWidth="1"/>
    <col min="3588" max="3588" width="17.42578125" customWidth="1"/>
    <col min="3589" max="3589" width="15" customWidth="1"/>
    <col min="3590" max="3590" width="14" customWidth="1"/>
    <col min="3591" max="3591" width="16.140625" customWidth="1"/>
    <col min="3592" max="3592" width="22.140625" customWidth="1"/>
    <col min="3593" max="3593" width="20.5703125" customWidth="1"/>
    <col min="3842" max="3842" width="12.140625" customWidth="1"/>
    <col min="3843" max="3843" width="16.42578125" customWidth="1"/>
    <col min="3844" max="3844" width="17.42578125" customWidth="1"/>
    <col min="3845" max="3845" width="15" customWidth="1"/>
    <col min="3846" max="3846" width="14" customWidth="1"/>
    <col min="3847" max="3847" width="16.140625" customWidth="1"/>
    <col min="3848" max="3848" width="22.140625" customWidth="1"/>
    <col min="3849" max="3849" width="20.5703125" customWidth="1"/>
    <col min="4098" max="4098" width="12.140625" customWidth="1"/>
    <col min="4099" max="4099" width="16.42578125" customWidth="1"/>
    <col min="4100" max="4100" width="17.42578125" customWidth="1"/>
    <col min="4101" max="4101" width="15" customWidth="1"/>
    <col min="4102" max="4102" width="14" customWidth="1"/>
    <col min="4103" max="4103" width="16.140625" customWidth="1"/>
    <col min="4104" max="4104" width="22.140625" customWidth="1"/>
    <col min="4105" max="4105" width="20.5703125" customWidth="1"/>
    <col min="4354" max="4354" width="12.140625" customWidth="1"/>
    <col min="4355" max="4355" width="16.42578125" customWidth="1"/>
    <col min="4356" max="4356" width="17.42578125" customWidth="1"/>
    <col min="4357" max="4357" width="15" customWidth="1"/>
    <col min="4358" max="4358" width="14" customWidth="1"/>
    <col min="4359" max="4359" width="16.140625" customWidth="1"/>
    <col min="4360" max="4360" width="22.140625" customWidth="1"/>
    <col min="4361" max="4361" width="20.5703125" customWidth="1"/>
    <col min="4610" max="4610" width="12.140625" customWidth="1"/>
    <col min="4611" max="4611" width="16.42578125" customWidth="1"/>
    <col min="4612" max="4612" width="17.42578125" customWidth="1"/>
    <col min="4613" max="4613" width="15" customWidth="1"/>
    <col min="4614" max="4614" width="14" customWidth="1"/>
    <col min="4615" max="4615" width="16.140625" customWidth="1"/>
    <col min="4616" max="4616" width="22.140625" customWidth="1"/>
    <col min="4617" max="4617" width="20.5703125" customWidth="1"/>
    <col min="4866" max="4866" width="12.140625" customWidth="1"/>
    <col min="4867" max="4867" width="16.42578125" customWidth="1"/>
    <col min="4868" max="4868" width="17.42578125" customWidth="1"/>
    <col min="4869" max="4869" width="15" customWidth="1"/>
    <col min="4870" max="4870" width="14" customWidth="1"/>
    <col min="4871" max="4871" width="16.140625" customWidth="1"/>
    <col min="4872" max="4872" width="22.140625" customWidth="1"/>
    <col min="4873" max="4873" width="20.5703125" customWidth="1"/>
    <col min="5122" max="5122" width="12.140625" customWidth="1"/>
    <col min="5123" max="5123" width="16.42578125" customWidth="1"/>
    <col min="5124" max="5124" width="17.42578125" customWidth="1"/>
    <col min="5125" max="5125" width="15" customWidth="1"/>
    <col min="5126" max="5126" width="14" customWidth="1"/>
    <col min="5127" max="5127" width="16.140625" customWidth="1"/>
    <col min="5128" max="5128" width="22.140625" customWidth="1"/>
    <col min="5129" max="5129" width="20.5703125" customWidth="1"/>
    <col min="5378" max="5378" width="12.140625" customWidth="1"/>
    <col min="5379" max="5379" width="16.42578125" customWidth="1"/>
    <col min="5380" max="5380" width="17.42578125" customWidth="1"/>
    <col min="5381" max="5381" width="15" customWidth="1"/>
    <col min="5382" max="5382" width="14" customWidth="1"/>
    <col min="5383" max="5383" width="16.140625" customWidth="1"/>
    <col min="5384" max="5384" width="22.140625" customWidth="1"/>
    <col min="5385" max="5385" width="20.5703125" customWidth="1"/>
    <col min="5634" max="5634" width="12.140625" customWidth="1"/>
    <col min="5635" max="5635" width="16.42578125" customWidth="1"/>
    <col min="5636" max="5636" width="17.42578125" customWidth="1"/>
    <col min="5637" max="5637" width="15" customWidth="1"/>
    <col min="5638" max="5638" width="14" customWidth="1"/>
    <col min="5639" max="5639" width="16.140625" customWidth="1"/>
    <col min="5640" max="5640" width="22.140625" customWidth="1"/>
    <col min="5641" max="5641" width="20.5703125" customWidth="1"/>
    <col min="5890" max="5890" width="12.140625" customWidth="1"/>
    <col min="5891" max="5891" width="16.42578125" customWidth="1"/>
    <col min="5892" max="5892" width="17.42578125" customWidth="1"/>
    <col min="5893" max="5893" width="15" customWidth="1"/>
    <col min="5894" max="5894" width="14" customWidth="1"/>
    <col min="5895" max="5895" width="16.140625" customWidth="1"/>
    <col min="5896" max="5896" width="22.140625" customWidth="1"/>
    <col min="5897" max="5897" width="20.5703125" customWidth="1"/>
    <col min="6146" max="6146" width="12.140625" customWidth="1"/>
    <col min="6147" max="6147" width="16.42578125" customWidth="1"/>
    <col min="6148" max="6148" width="17.42578125" customWidth="1"/>
    <col min="6149" max="6149" width="15" customWidth="1"/>
    <col min="6150" max="6150" width="14" customWidth="1"/>
    <col min="6151" max="6151" width="16.140625" customWidth="1"/>
    <col min="6152" max="6152" width="22.140625" customWidth="1"/>
    <col min="6153" max="6153" width="20.5703125" customWidth="1"/>
    <col min="6402" max="6402" width="12.140625" customWidth="1"/>
    <col min="6403" max="6403" width="16.42578125" customWidth="1"/>
    <col min="6404" max="6404" width="17.42578125" customWidth="1"/>
    <col min="6405" max="6405" width="15" customWidth="1"/>
    <col min="6406" max="6406" width="14" customWidth="1"/>
    <col min="6407" max="6407" width="16.140625" customWidth="1"/>
    <col min="6408" max="6408" width="22.140625" customWidth="1"/>
    <col min="6409" max="6409" width="20.5703125" customWidth="1"/>
    <col min="6658" max="6658" width="12.140625" customWidth="1"/>
    <col min="6659" max="6659" width="16.42578125" customWidth="1"/>
    <col min="6660" max="6660" width="17.42578125" customWidth="1"/>
    <col min="6661" max="6661" width="15" customWidth="1"/>
    <col min="6662" max="6662" width="14" customWidth="1"/>
    <col min="6663" max="6663" width="16.140625" customWidth="1"/>
    <col min="6664" max="6664" width="22.140625" customWidth="1"/>
    <col min="6665" max="6665" width="20.5703125" customWidth="1"/>
    <col min="6914" max="6914" width="12.140625" customWidth="1"/>
    <col min="6915" max="6915" width="16.42578125" customWidth="1"/>
    <col min="6916" max="6916" width="17.42578125" customWidth="1"/>
    <col min="6917" max="6917" width="15" customWidth="1"/>
    <col min="6918" max="6918" width="14" customWidth="1"/>
    <col min="6919" max="6919" width="16.140625" customWidth="1"/>
    <col min="6920" max="6920" width="22.140625" customWidth="1"/>
    <col min="6921" max="6921" width="20.5703125" customWidth="1"/>
    <col min="7170" max="7170" width="12.140625" customWidth="1"/>
    <col min="7171" max="7171" width="16.42578125" customWidth="1"/>
    <col min="7172" max="7172" width="17.42578125" customWidth="1"/>
    <col min="7173" max="7173" width="15" customWidth="1"/>
    <col min="7174" max="7174" width="14" customWidth="1"/>
    <col min="7175" max="7175" width="16.140625" customWidth="1"/>
    <col min="7176" max="7176" width="22.140625" customWidth="1"/>
    <col min="7177" max="7177" width="20.5703125" customWidth="1"/>
    <col min="7426" max="7426" width="12.140625" customWidth="1"/>
    <col min="7427" max="7427" width="16.42578125" customWidth="1"/>
    <col min="7428" max="7428" width="17.42578125" customWidth="1"/>
    <col min="7429" max="7429" width="15" customWidth="1"/>
    <col min="7430" max="7430" width="14" customWidth="1"/>
    <col min="7431" max="7431" width="16.140625" customWidth="1"/>
    <col min="7432" max="7432" width="22.140625" customWidth="1"/>
    <col min="7433" max="7433" width="20.5703125" customWidth="1"/>
    <col min="7682" max="7682" width="12.140625" customWidth="1"/>
    <col min="7683" max="7683" width="16.42578125" customWidth="1"/>
    <col min="7684" max="7684" width="17.42578125" customWidth="1"/>
    <col min="7685" max="7685" width="15" customWidth="1"/>
    <col min="7686" max="7686" width="14" customWidth="1"/>
    <col min="7687" max="7687" width="16.140625" customWidth="1"/>
    <col min="7688" max="7688" width="22.140625" customWidth="1"/>
    <col min="7689" max="7689" width="20.5703125" customWidth="1"/>
    <col min="7938" max="7938" width="12.140625" customWidth="1"/>
    <col min="7939" max="7939" width="16.42578125" customWidth="1"/>
    <col min="7940" max="7940" width="17.42578125" customWidth="1"/>
    <col min="7941" max="7941" width="15" customWidth="1"/>
    <col min="7942" max="7942" width="14" customWidth="1"/>
    <col min="7943" max="7943" width="16.140625" customWidth="1"/>
    <col min="7944" max="7944" width="22.140625" customWidth="1"/>
    <col min="7945" max="7945" width="20.5703125" customWidth="1"/>
    <col min="8194" max="8194" width="12.140625" customWidth="1"/>
    <col min="8195" max="8195" width="16.42578125" customWidth="1"/>
    <col min="8196" max="8196" width="17.42578125" customWidth="1"/>
    <col min="8197" max="8197" width="15" customWidth="1"/>
    <col min="8198" max="8198" width="14" customWidth="1"/>
    <col min="8199" max="8199" width="16.140625" customWidth="1"/>
    <col min="8200" max="8200" width="22.140625" customWidth="1"/>
    <col min="8201" max="8201" width="20.5703125" customWidth="1"/>
    <col min="8450" max="8450" width="12.140625" customWidth="1"/>
    <col min="8451" max="8451" width="16.42578125" customWidth="1"/>
    <col min="8452" max="8452" width="17.42578125" customWidth="1"/>
    <col min="8453" max="8453" width="15" customWidth="1"/>
    <col min="8454" max="8454" width="14" customWidth="1"/>
    <col min="8455" max="8455" width="16.140625" customWidth="1"/>
    <col min="8456" max="8456" width="22.140625" customWidth="1"/>
    <col min="8457" max="8457" width="20.5703125" customWidth="1"/>
    <col min="8706" max="8706" width="12.140625" customWidth="1"/>
    <col min="8707" max="8707" width="16.42578125" customWidth="1"/>
    <col min="8708" max="8708" width="17.42578125" customWidth="1"/>
    <col min="8709" max="8709" width="15" customWidth="1"/>
    <col min="8710" max="8710" width="14" customWidth="1"/>
    <col min="8711" max="8711" width="16.140625" customWidth="1"/>
    <col min="8712" max="8712" width="22.140625" customWidth="1"/>
    <col min="8713" max="8713" width="20.5703125" customWidth="1"/>
    <col min="8962" max="8962" width="12.140625" customWidth="1"/>
    <col min="8963" max="8963" width="16.42578125" customWidth="1"/>
    <col min="8964" max="8964" width="17.42578125" customWidth="1"/>
    <col min="8965" max="8965" width="15" customWidth="1"/>
    <col min="8966" max="8966" width="14" customWidth="1"/>
    <col min="8967" max="8967" width="16.140625" customWidth="1"/>
    <col min="8968" max="8968" width="22.140625" customWidth="1"/>
    <col min="8969" max="8969" width="20.5703125" customWidth="1"/>
    <col min="9218" max="9218" width="12.140625" customWidth="1"/>
    <col min="9219" max="9219" width="16.42578125" customWidth="1"/>
    <col min="9220" max="9220" width="17.42578125" customWidth="1"/>
    <col min="9221" max="9221" width="15" customWidth="1"/>
    <col min="9222" max="9222" width="14" customWidth="1"/>
    <col min="9223" max="9223" width="16.140625" customWidth="1"/>
    <col min="9224" max="9224" width="22.140625" customWidth="1"/>
    <col min="9225" max="9225" width="20.5703125" customWidth="1"/>
    <col min="9474" max="9474" width="12.140625" customWidth="1"/>
    <col min="9475" max="9475" width="16.42578125" customWidth="1"/>
    <col min="9476" max="9476" width="17.42578125" customWidth="1"/>
    <col min="9477" max="9477" width="15" customWidth="1"/>
    <col min="9478" max="9478" width="14" customWidth="1"/>
    <col min="9479" max="9479" width="16.140625" customWidth="1"/>
    <col min="9480" max="9480" width="22.140625" customWidth="1"/>
    <col min="9481" max="9481" width="20.5703125" customWidth="1"/>
    <col min="9730" max="9730" width="12.140625" customWidth="1"/>
    <col min="9731" max="9731" width="16.42578125" customWidth="1"/>
    <col min="9732" max="9732" width="17.42578125" customWidth="1"/>
    <col min="9733" max="9733" width="15" customWidth="1"/>
    <col min="9734" max="9734" width="14" customWidth="1"/>
    <col min="9735" max="9735" width="16.140625" customWidth="1"/>
    <col min="9736" max="9736" width="22.140625" customWidth="1"/>
    <col min="9737" max="9737" width="20.5703125" customWidth="1"/>
    <col min="9986" max="9986" width="12.140625" customWidth="1"/>
    <col min="9987" max="9987" width="16.42578125" customWidth="1"/>
    <col min="9988" max="9988" width="17.42578125" customWidth="1"/>
    <col min="9989" max="9989" width="15" customWidth="1"/>
    <col min="9990" max="9990" width="14" customWidth="1"/>
    <col min="9991" max="9991" width="16.140625" customWidth="1"/>
    <col min="9992" max="9992" width="22.140625" customWidth="1"/>
    <col min="9993" max="9993" width="20.5703125" customWidth="1"/>
    <col min="10242" max="10242" width="12.140625" customWidth="1"/>
    <col min="10243" max="10243" width="16.42578125" customWidth="1"/>
    <col min="10244" max="10244" width="17.42578125" customWidth="1"/>
    <col min="10245" max="10245" width="15" customWidth="1"/>
    <col min="10246" max="10246" width="14" customWidth="1"/>
    <col min="10247" max="10247" width="16.140625" customWidth="1"/>
    <col min="10248" max="10248" width="22.140625" customWidth="1"/>
    <col min="10249" max="10249" width="20.5703125" customWidth="1"/>
    <col min="10498" max="10498" width="12.140625" customWidth="1"/>
    <col min="10499" max="10499" width="16.42578125" customWidth="1"/>
    <col min="10500" max="10500" width="17.42578125" customWidth="1"/>
    <col min="10501" max="10501" width="15" customWidth="1"/>
    <col min="10502" max="10502" width="14" customWidth="1"/>
    <col min="10503" max="10503" width="16.140625" customWidth="1"/>
    <col min="10504" max="10504" width="22.140625" customWidth="1"/>
    <col min="10505" max="10505" width="20.5703125" customWidth="1"/>
    <col min="10754" max="10754" width="12.140625" customWidth="1"/>
    <col min="10755" max="10755" width="16.42578125" customWidth="1"/>
    <col min="10756" max="10756" width="17.42578125" customWidth="1"/>
    <col min="10757" max="10757" width="15" customWidth="1"/>
    <col min="10758" max="10758" width="14" customWidth="1"/>
    <col min="10759" max="10759" width="16.140625" customWidth="1"/>
    <col min="10760" max="10760" width="22.140625" customWidth="1"/>
    <col min="10761" max="10761" width="20.5703125" customWidth="1"/>
    <col min="11010" max="11010" width="12.140625" customWidth="1"/>
    <col min="11011" max="11011" width="16.42578125" customWidth="1"/>
    <col min="11012" max="11012" width="17.42578125" customWidth="1"/>
    <col min="11013" max="11013" width="15" customWidth="1"/>
    <col min="11014" max="11014" width="14" customWidth="1"/>
    <col min="11015" max="11015" width="16.140625" customWidth="1"/>
    <col min="11016" max="11016" width="22.140625" customWidth="1"/>
    <col min="11017" max="11017" width="20.5703125" customWidth="1"/>
    <col min="11266" max="11266" width="12.140625" customWidth="1"/>
    <col min="11267" max="11267" width="16.42578125" customWidth="1"/>
    <col min="11268" max="11268" width="17.42578125" customWidth="1"/>
    <col min="11269" max="11269" width="15" customWidth="1"/>
    <col min="11270" max="11270" width="14" customWidth="1"/>
    <col min="11271" max="11271" width="16.140625" customWidth="1"/>
    <col min="11272" max="11272" width="22.140625" customWidth="1"/>
    <col min="11273" max="11273" width="20.5703125" customWidth="1"/>
    <col min="11522" max="11522" width="12.140625" customWidth="1"/>
    <col min="11523" max="11523" width="16.42578125" customWidth="1"/>
    <col min="11524" max="11524" width="17.42578125" customWidth="1"/>
    <col min="11525" max="11525" width="15" customWidth="1"/>
    <col min="11526" max="11526" width="14" customWidth="1"/>
    <col min="11527" max="11527" width="16.140625" customWidth="1"/>
    <col min="11528" max="11528" width="22.140625" customWidth="1"/>
    <col min="11529" max="11529" width="20.5703125" customWidth="1"/>
    <col min="11778" max="11778" width="12.140625" customWidth="1"/>
    <col min="11779" max="11779" width="16.42578125" customWidth="1"/>
    <col min="11780" max="11780" width="17.42578125" customWidth="1"/>
    <col min="11781" max="11781" width="15" customWidth="1"/>
    <col min="11782" max="11782" width="14" customWidth="1"/>
    <col min="11783" max="11783" width="16.140625" customWidth="1"/>
    <col min="11784" max="11784" width="22.140625" customWidth="1"/>
    <col min="11785" max="11785" width="20.5703125" customWidth="1"/>
    <col min="12034" max="12034" width="12.140625" customWidth="1"/>
    <col min="12035" max="12035" width="16.42578125" customWidth="1"/>
    <col min="12036" max="12036" width="17.42578125" customWidth="1"/>
    <col min="12037" max="12037" width="15" customWidth="1"/>
    <col min="12038" max="12038" width="14" customWidth="1"/>
    <col min="12039" max="12039" width="16.140625" customWidth="1"/>
    <col min="12040" max="12040" width="22.140625" customWidth="1"/>
    <col min="12041" max="12041" width="20.5703125" customWidth="1"/>
    <col min="12290" max="12290" width="12.140625" customWidth="1"/>
    <col min="12291" max="12291" width="16.42578125" customWidth="1"/>
    <col min="12292" max="12292" width="17.42578125" customWidth="1"/>
    <col min="12293" max="12293" width="15" customWidth="1"/>
    <col min="12294" max="12294" width="14" customWidth="1"/>
    <col min="12295" max="12295" width="16.140625" customWidth="1"/>
    <col min="12296" max="12296" width="22.140625" customWidth="1"/>
    <col min="12297" max="12297" width="20.5703125" customWidth="1"/>
    <col min="12546" max="12546" width="12.140625" customWidth="1"/>
    <col min="12547" max="12547" width="16.42578125" customWidth="1"/>
    <col min="12548" max="12548" width="17.42578125" customWidth="1"/>
    <col min="12549" max="12549" width="15" customWidth="1"/>
    <col min="12550" max="12550" width="14" customWidth="1"/>
    <col min="12551" max="12551" width="16.140625" customWidth="1"/>
    <col min="12552" max="12552" width="22.140625" customWidth="1"/>
    <col min="12553" max="12553" width="20.5703125" customWidth="1"/>
    <col min="12802" max="12802" width="12.140625" customWidth="1"/>
    <col min="12803" max="12803" width="16.42578125" customWidth="1"/>
    <col min="12804" max="12804" width="17.42578125" customWidth="1"/>
    <col min="12805" max="12805" width="15" customWidth="1"/>
    <col min="12806" max="12806" width="14" customWidth="1"/>
    <col min="12807" max="12807" width="16.140625" customWidth="1"/>
    <col min="12808" max="12808" width="22.140625" customWidth="1"/>
    <col min="12809" max="12809" width="20.5703125" customWidth="1"/>
    <col min="13058" max="13058" width="12.140625" customWidth="1"/>
    <col min="13059" max="13059" width="16.42578125" customWidth="1"/>
    <col min="13060" max="13060" width="17.42578125" customWidth="1"/>
    <col min="13061" max="13061" width="15" customWidth="1"/>
    <col min="13062" max="13062" width="14" customWidth="1"/>
    <col min="13063" max="13063" width="16.140625" customWidth="1"/>
    <col min="13064" max="13064" width="22.140625" customWidth="1"/>
    <col min="13065" max="13065" width="20.5703125" customWidth="1"/>
    <col min="13314" max="13314" width="12.140625" customWidth="1"/>
    <col min="13315" max="13315" width="16.42578125" customWidth="1"/>
    <col min="13316" max="13316" width="17.42578125" customWidth="1"/>
    <col min="13317" max="13317" width="15" customWidth="1"/>
    <col min="13318" max="13318" width="14" customWidth="1"/>
    <col min="13319" max="13319" width="16.140625" customWidth="1"/>
    <col min="13320" max="13320" width="22.140625" customWidth="1"/>
    <col min="13321" max="13321" width="20.5703125" customWidth="1"/>
    <col min="13570" max="13570" width="12.140625" customWidth="1"/>
    <col min="13571" max="13571" width="16.42578125" customWidth="1"/>
    <col min="13572" max="13572" width="17.42578125" customWidth="1"/>
    <col min="13573" max="13573" width="15" customWidth="1"/>
    <col min="13574" max="13574" width="14" customWidth="1"/>
    <col min="13575" max="13575" width="16.140625" customWidth="1"/>
    <col min="13576" max="13576" width="22.140625" customWidth="1"/>
    <col min="13577" max="13577" width="20.5703125" customWidth="1"/>
    <col min="13826" max="13826" width="12.140625" customWidth="1"/>
    <col min="13827" max="13827" width="16.42578125" customWidth="1"/>
    <col min="13828" max="13828" width="17.42578125" customWidth="1"/>
    <col min="13829" max="13829" width="15" customWidth="1"/>
    <col min="13830" max="13830" width="14" customWidth="1"/>
    <col min="13831" max="13831" width="16.140625" customWidth="1"/>
    <col min="13832" max="13832" width="22.140625" customWidth="1"/>
    <col min="13833" max="13833" width="20.5703125" customWidth="1"/>
    <col min="14082" max="14082" width="12.140625" customWidth="1"/>
    <col min="14083" max="14083" width="16.42578125" customWidth="1"/>
    <col min="14084" max="14084" width="17.42578125" customWidth="1"/>
    <col min="14085" max="14085" width="15" customWidth="1"/>
    <col min="14086" max="14086" width="14" customWidth="1"/>
    <col min="14087" max="14087" width="16.140625" customWidth="1"/>
    <col min="14088" max="14088" width="22.140625" customWidth="1"/>
    <col min="14089" max="14089" width="20.5703125" customWidth="1"/>
    <col min="14338" max="14338" width="12.140625" customWidth="1"/>
    <col min="14339" max="14339" width="16.42578125" customWidth="1"/>
    <col min="14340" max="14340" width="17.42578125" customWidth="1"/>
    <col min="14341" max="14341" width="15" customWidth="1"/>
    <col min="14342" max="14342" width="14" customWidth="1"/>
    <col min="14343" max="14343" width="16.140625" customWidth="1"/>
    <col min="14344" max="14344" width="22.140625" customWidth="1"/>
    <col min="14345" max="14345" width="20.5703125" customWidth="1"/>
    <col min="14594" max="14594" width="12.140625" customWidth="1"/>
    <col min="14595" max="14595" width="16.42578125" customWidth="1"/>
    <col min="14596" max="14596" width="17.42578125" customWidth="1"/>
    <col min="14597" max="14597" width="15" customWidth="1"/>
    <col min="14598" max="14598" width="14" customWidth="1"/>
    <col min="14599" max="14599" width="16.140625" customWidth="1"/>
    <col min="14600" max="14600" width="22.140625" customWidth="1"/>
    <col min="14601" max="14601" width="20.5703125" customWidth="1"/>
    <col min="14850" max="14850" width="12.140625" customWidth="1"/>
    <col min="14851" max="14851" width="16.42578125" customWidth="1"/>
    <col min="14852" max="14852" width="17.42578125" customWidth="1"/>
    <col min="14853" max="14853" width="15" customWidth="1"/>
    <col min="14854" max="14854" width="14" customWidth="1"/>
    <col min="14855" max="14855" width="16.140625" customWidth="1"/>
    <col min="14856" max="14856" width="22.140625" customWidth="1"/>
    <col min="14857" max="14857" width="20.5703125" customWidth="1"/>
    <col min="15106" max="15106" width="12.140625" customWidth="1"/>
    <col min="15107" max="15107" width="16.42578125" customWidth="1"/>
    <col min="15108" max="15108" width="17.42578125" customWidth="1"/>
    <col min="15109" max="15109" width="15" customWidth="1"/>
    <col min="15110" max="15110" width="14" customWidth="1"/>
    <col min="15111" max="15111" width="16.140625" customWidth="1"/>
    <col min="15112" max="15112" width="22.140625" customWidth="1"/>
    <col min="15113" max="15113" width="20.5703125" customWidth="1"/>
    <col min="15362" max="15362" width="12.140625" customWidth="1"/>
    <col min="15363" max="15363" width="16.42578125" customWidth="1"/>
    <col min="15364" max="15364" width="17.42578125" customWidth="1"/>
    <col min="15365" max="15365" width="15" customWidth="1"/>
    <col min="15366" max="15366" width="14" customWidth="1"/>
    <col min="15367" max="15367" width="16.140625" customWidth="1"/>
    <col min="15368" max="15368" width="22.140625" customWidth="1"/>
    <col min="15369" max="15369" width="20.5703125" customWidth="1"/>
    <col min="15618" max="15618" width="12.140625" customWidth="1"/>
    <col min="15619" max="15619" width="16.42578125" customWidth="1"/>
    <col min="15620" max="15620" width="17.42578125" customWidth="1"/>
    <col min="15621" max="15621" width="15" customWidth="1"/>
    <col min="15622" max="15622" width="14" customWidth="1"/>
    <col min="15623" max="15623" width="16.140625" customWidth="1"/>
    <col min="15624" max="15624" width="22.140625" customWidth="1"/>
    <col min="15625" max="15625" width="20.5703125" customWidth="1"/>
    <col min="15874" max="15874" width="12.140625" customWidth="1"/>
    <col min="15875" max="15875" width="16.42578125" customWidth="1"/>
    <col min="15876" max="15876" width="17.42578125" customWidth="1"/>
    <col min="15877" max="15877" width="15" customWidth="1"/>
    <col min="15878" max="15878" width="14" customWidth="1"/>
    <col min="15879" max="15879" width="16.140625" customWidth="1"/>
    <col min="15880" max="15880" width="22.140625" customWidth="1"/>
    <col min="15881" max="15881" width="20.5703125" customWidth="1"/>
    <col min="16130" max="16130" width="12.140625" customWidth="1"/>
    <col min="16131" max="16131" width="16.42578125" customWidth="1"/>
    <col min="16132" max="16132" width="17.42578125" customWidth="1"/>
    <col min="16133" max="16133" width="15" customWidth="1"/>
    <col min="16134" max="16134" width="14" customWidth="1"/>
    <col min="16135" max="16135" width="16.140625" customWidth="1"/>
    <col min="16136" max="16136" width="22.140625" customWidth="1"/>
    <col min="16137" max="16137" width="20.5703125" customWidth="1"/>
  </cols>
  <sheetData>
    <row r="1" spans="1:10" ht="20.25" x14ac:dyDescent="0.25">
      <c r="B1" s="70" t="s">
        <v>0</v>
      </c>
      <c r="C1" s="70"/>
      <c r="D1" s="70"/>
      <c r="E1" s="70"/>
      <c r="F1" s="70"/>
      <c r="G1" s="70"/>
      <c r="H1" s="70"/>
      <c r="I1" s="70"/>
    </row>
    <row r="2" spans="1:10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10" ht="18.75" x14ac:dyDescent="0.25">
      <c r="A3" s="1">
        <v>1</v>
      </c>
      <c r="B3" s="3" t="s">
        <v>10</v>
      </c>
      <c r="C3" s="4" t="str">
        <f>IF(RIGHT(B3,2)="SS", "SAM SUNG"," MITSUMI")</f>
        <v>SAM SUNG</v>
      </c>
      <c r="D3" s="3" t="str">
        <f>VLOOKUP(LEFT(B3,3),$A$14:$B$18,2,0)</f>
        <v>MOUSS</v>
      </c>
      <c r="E3" s="5">
        <v>42522</v>
      </c>
      <c r="F3" s="3">
        <v>150</v>
      </c>
      <c r="G3" s="6">
        <f>VLOOKUP(LEFT(B3,3),$A$14:$D$18,IF(RIGHT(B3,2)="SS",3,4),0)</f>
        <v>8</v>
      </c>
      <c r="H3" s="7">
        <f>G3*F3*IF((E3)&lt;DATE(2016,6,1),2.5%,2%)</f>
        <v>24</v>
      </c>
      <c r="I3" s="3">
        <f>F3*G3+H3-IF(E3=DATE(2016,4,30),H3*10%,0)</f>
        <v>1224</v>
      </c>
      <c r="J3">
        <f>F3*G3+H3</f>
        <v>1224</v>
      </c>
    </row>
    <row r="4" spans="1:10" ht="18.75" x14ac:dyDescent="0.25">
      <c r="A4" s="1">
        <v>2</v>
      </c>
      <c r="B4" s="3" t="s">
        <v>11</v>
      </c>
      <c r="C4" s="4" t="str">
        <f t="shared" ref="C4:C9" si="0">IF(RIGHT(B4,2)="SS", "SAM SUNG"," MITSUMI")</f>
        <v xml:space="preserve"> MITSUMI</v>
      </c>
      <c r="D4" s="3" t="str">
        <f t="shared" ref="D4:D9" si="1">VLOOKUP(LEFT(B4,3),$A$14:$B$18,2,0)</f>
        <v>BÀN PHÍM</v>
      </c>
      <c r="E4" s="5">
        <v>42512</v>
      </c>
      <c r="F4" s="3">
        <v>400</v>
      </c>
      <c r="G4" s="6">
        <f t="shared" ref="G4:G9" si="2">VLOOKUP(LEFT(B4,3),$A$14:$D$18,IF(RIGHT(B4,2)="SS",3,4),0)</f>
        <v>17</v>
      </c>
      <c r="H4" s="7">
        <f t="shared" ref="H4:H9" si="3">G4*F4*IF((E4)&lt;DATE(2016,6,1),2.5%,2%)</f>
        <v>170</v>
      </c>
      <c r="I4" s="3">
        <f t="shared" ref="I4:I9" si="4">F4*G4+H4-IF(E4=DATE(2016,4,30),H4*10%,0)</f>
        <v>6970</v>
      </c>
      <c r="J4">
        <f t="shared" ref="J4:J9" si="5">F4*G4+H4</f>
        <v>6970</v>
      </c>
    </row>
    <row r="5" spans="1:10" ht="18.75" x14ac:dyDescent="0.25">
      <c r="A5" s="1">
        <v>3</v>
      </c>
      <c r="B5" s="3" t="s">
        <v>10</v>
      </c>
      <c r="C5" s="4" t="str">
        <f t="shared" si="0"/>
        <v>SAM SUNG</v>
      </c>
      <c r="D5" s="3" t="str">
        <f t="shared" si="1"/>
        <v>MOUSS</v>
      </c>
      <c r="E5" s="5">
        <v>42490</v>
      </c>
      <c r="F5" s="3">
        <v>800</v>
      </c>
      <c r="G5" s="6">
        <f t="shared" si="2"/>
        <v>8</v>
      </c>
      <c r="H5" s="7">
        <f t="shared" si="3"/>
        <v>160</v>
      </c>
      <c r="I5" s="3">
        <f t="shared" si="4"/>
        <v>6544</v>
      </c>
      <c r="J5">
        <f t="shared" si="5"/>
        <v>6560</v>
      </c>
    </row>
    <row r="6" spans="1:10" ht="18.75" x14ac:dyDescent="0.25">
      <c r="A6" s="1">
        <v>4</v>
      </c>
      <c r="B6" s="3" t="s">
        <v>12</v>
      </c>
      <c r="C6" s="4" t="str">
        <f t="shared" si="0"/>
        <v>SAM SUNG</v>
      </c>
      <c r="D6" s="3" t="str">
        <f t="shared" si="1"/>
        <v>ĐĨA CỨNG</v>
      </c>
      <c r="E6" s="5">
        <v>42559</v>
      </c>
      <c r="F6" s="3">
        <v>300</v>
      </c>
      <c r="G6" s="6">
        <f t="shared" si="2"/>
        <v>90</v>
      </c>
      <c r="H6" s="7">
        <f t="shared" si="3"/>
        <v>540</v>
      </c>
      <c r="I6" s="3">
        <f t="shared" si="4"/>
        <v>27540</v>
      </c>
      <c r="J6">
        <f t="shared" si="5"/>
        <v>27540</v>
      </c>
    </row>
    <row r="7" spans="1:10" ht="18.75" x14ac:dyDescent="0.25">
      <c r="A7" s="1">
        <v>5</v>
      </c>
      <c r="B7" s="3" t="s">
        <v>13</v>
      </c>
      <c r="C7" s="4" t="str">
        <f t="shared" si="0"/>
        <v xml:space="preserve"> MITSUMI</v>
      </c>
      <c r="D7" s="3" t="str">
        <f t="shared" si="1"/>
        <v>CPU</v>
      </c>
      <c r="E7" s="5">
        <v>42500</v>
      </c>
      <c r="F7" s="3">
        <v>400</v>
      </c>
      <c r="G7" s="6">
        <f t="shared" si="2"/>
        <v>220</v>
      </c>
      <c r="H7" s="7">
        <f t="shared" si="3"/>
        <v>2200</v>
      </c>
      <c r="I7" s="3">
        <f t="shared" si="4"/>
        <v>90200</v>
      </c>
      <c r="J7">
        <f t="shared" si="5"/>
        <v>90200</v>
      </c>
    </row>
    <row r="8" spans="1:10" ht="18.75" x14ac:dyDescent="0.25">
      <c r="A8" s="1">
        <v>6</v>
      </c>
      <c r="B8" s="3" t="s">
        <v>14</v>
      </c>
      <c r="C8" s="4" t="str">
        <f t="shared" si="0"/>
        <v>SAM SUNG</v>
      </c>
      <c r="D8" s="3" t="str">
        <f t="shared" si="1"/>
        <v>MÀN HÌNH</v>
      </c>
      <c r="E8" s="5">
        <v>42533</v>
      </c>
      <c r="F8" s="3">
        <v>600</v>
      </c>
      <c r="G8" s="6">
        <f t="shared" si="2"/>
        <v>140</v>
      </c>
      <c r="H8" s="7">
        <f t="shared" si="3"/>
        <v>1680</v>
      </c>
      <c r="I8" s="3">
        <f t="shared" si="4"/>
        <v>85680</v>
      </c>
      <c r="J8">
        <f t="shared" si="5"/>
        <v>85680</v>
      </c>
    </row>
    <row r="9" spans="1:10" ht="18.75" x14ac:dyDescent="0.25">
      <c r="A9" s="1">
        <v>7</v>
      </c>
      <c r="B9" s="3" t="s">
        <v>15</v>
      </c>
      <c r="C9" s="4" t="str">
        <f t="shared" si="0"/>
        <v xml:space="preserve"> MITSUMI</v>
      </c>
      <c r="D9" s="3" t="str">
        <f t="shared" si="1"/>
        <v>ĐĨA CỨNG</v>
      </c>
      <c r="E9" s="5">
        <v>42539</v>
      </c>
      <c r="F9" s="3">
        <v>1000</v>
      </c>
      <c r="G9" s="6">
        <f t="shared" si="2"/>
        <v>100</v>
      </c>
      <c r="H9" s="7">
        <f t="shared" si="3"/>
        <v>2000</v>
      </c>
      <c r="I9" s="3">
        <f t="shared" si="4"/>
        <v>102000</v>
      </c>
      <c r="J9">
        <f t="shared" si="5"/>
        <v>102000</v>
      </c>
    </row>
    <row r="10" spans="1:10" x14ac:dyDescent="0.25">
      <c r="B10" s="8"/>
      <c r="C10" s="8"/>
      <c r="D10" s="8"/>
      <c r="E10" s="8"/>
      <c r="F10" s="8"/>
      <c r="G10" s="8"/>
      <c r="H10" s="8"/>
      <c r="I10" s="8"/>
    </row>
    <row r="11" spans="1:10" x14ac:dyDescent="0.25">
      <c r="A11" s="71" t="s">
        <v>16</v>
      </c>
      <c r="B11" s="71"/>
      <c r="C11" s="71"/>
      <c r="D11" s="9"/>
      <c r="E11" s="9"/>
      <c r="F11" s="10"/>
      <c r="G11" s="71" t="s">
        <v>17</v>
      </c>
      <c r="H11" s="71"/>
      <c r="I11" s="71"/>
    </row>
    <row r="12" spans="1:10" x14ac:dyDescent="0.25">
      <c r="A12" s="72" t="s">
        <v>18</v>
      </c>
      <c r="B12" s="74" t="s">
        <v>4</v>
      </c>
      <c r="C12" s="76" t="s">
        <v>19</v>
      </c>
      <c r="D12" s="76"/>
      <c r="E12" s="10"/>
      <c r="F12" s="11"/>
      <c r="G12" s="76" t="s">
        <v>4</v>
      </c>
      <c r="H12" s="76" t="s">
        <v>20</v>
      </c>
      <c r="I12" s="12"/>
    </row>
    <row r="13" spans="1:10" x14ac:dyDescent="0.25">
      <c r="A13" s="73"/>
      <c r="B13" s="75"/>
      <c r="C13" s="13" t="s">
        <v>21</v>
      </c>
      <c r="D13" s="13" t="s">
        <v>22</v>
      </c>
      <c r="E13" s="12"/>
      <c r="F13" s="11"/>
      <c r="G13" s="76"/>
      <c r="H13" s="76"/>
      <c r="I13" s="12"/>
    </row>
    <row r="14" spans="1:10" x14ac:dyDescent="0.25">
      <c r="A14" s="1" t="s">
        <v>23</v>
      </c>
      <c r="B14" s="14" t="s">
        <v>24</v>
      </c>
      <c r="C14" s="13">
        <v>140</v>
      </c>
      <c r="D14" s="13">
        <v>145</v>
      </c>
      <c r="E14" s="12"/>
      <c r="F14" s="15"/>
      <c r="G14" s="16" t="s">
        <v>24</v>
      </c>
      <c r="H14" s="16">
        <f>SUMIF($D$3:$D$9,G14,$I$3:$I$9)</f>
        <v>85680</v>
      </c>
      <c r="I14" s="11"/>
    </row>
    <row r="15" spans="1:10" x14ac:dyDescent="0.25">
      <c r="A15" s="1" t="s">
        <v>25</v>
      </c>
      <c r="B15" s="14" t="s">
        <v>25</v>
      </c>
      <c r="C15" s="13">
        <v>210</v>
      </c>
      <c r="D15" s="13">
        <v>220</v>
      </c>
      <c r="E15" s="12"/>
      <c r="F15" s="15"/>
      <c r="G15" s="17" t="s">
        <v>26</v>
      </c>
      <c r="H15" s="16">
        <f>SUMIF($D$3:$D$9,G15,$I$3:$I$9)</f>
        <v>129540</v>
      </c>
      <c r="I15" s="11"/>
    </row>
    <row r="16" spans="1:10" x14ac:dyDescent="0.25">
      <c r="A16" s="18" t="s">
        <v>27</v>
      </c>
      <c r="B16" s="19" t="s">
        <v>10</v>
      </c>
      <c r="C16" s="18">
        <v>8</v>
      </c>
      <c r="D16" s="18">
        <v>10</v>
      </c>
      <c r="E16" s="20"/>
      <c r="G16" s="21" t="s">
        <v>10</v>
      </c>
      <c r="H16" s="16">
        <f>SUMIF($D$3:$D$9,G16,$I$3:$I$9)</f>
        <v>7768</v>
      </c>
      <c r="I16" s="22"/>
    </row>
    <row r="17" spans="1:5" x14ac:dyDescent="0.25">
      <c r="A17" s="18" t="s">
        <v>28</v>
      </c>
      <c r="B17" s="19" t="s">
        <v>26</v>
      </c>
      <c r="C17" s="18">
        <v>90</v>
      </c>
      <c r="D17" s="18">
        <v>100</v>
      </c>
      <c r="E17" s="20"/>
    </row>
    <row r="18" spans="1:5" x14ac:dyDescent="0.25">
      <c r="A18" s="18" t="s">
        <v>29</v>
      </c>
      <c r="B18" s="19" t="s">
        <v>30</v>
      </c>
      <c r="C18" s="18">
        <v>15</v>
      </c>
      <c r="D18" s="18">
        <v>17</v>
      </c>
      <c r="E18" s="20"/>
    </row>
  </sheetData>
  <mergeCells count="8">
    <mergeCell ref="B1:I1"/>
    <mergeCell ref="A11:C11"/>
    <mergeCell ref="G11:I11"/>
    <mergeCell ref="A12:A13"/>
    <mergeCell ref="B12:B13"/>
    <mergeCell ref="C12:D12"/>
    <mergeCell ref="G12:G13"/>
    <mergeCell ref="H12:H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3" workbookViewId="0">
      <selection activeCell="B21" sqref="B21"/>
    </sheetView>
  </sheetViews>
  <sheetFormatPr defaultRowHeight="15" x14ac:dyDescent="0.25"/>
  <cols>
    <col min="2" max="2" width="26.42578125" bestFit="1" customWidth="1"/>
  </cols>
  <sheetData>
    <row r="1" spans="1:2" x14ac:dyDescent="0.25">
      <c r="A1" t="s">
        <v>67</v>
      </c>
    </row>
    <row r="2" spans="1:2" x14ac:dyDescent="0.25">
      <c r="B2" t="s">
        <v>84</v>
      </c>
    </row>
    <row r="3" spans="1:2" x14ac:dyDescent="0.25">
      <c r="A3" t="s">
        <v>68</v>
      </c>
      <c r="B3" t="s">
        <v>85</v>
      </c>
    </row>
    <row r="4" spans="1:2" x14ac:dyDescent="0.25">
      <c r="B4" t="s">
        <v>86</v>
      </c>
    </row>
    <row r="5" spans="1:2" x14ac:dyDescent="0.25">
      <c r="A5" t="s">
        <v>69</v>
      </c>
      <c r="B5" t="s">
        <v>75</v>
      </c>
    </row>
    <row r="6" spans="1:2" x14ac:dyDescent="0.25">
      <c r="B6" t="s">
        <v>76</v>
      </c>
    </row>
    <row r="7" spans="1:2" x14ac:dyDescent="0.25">
      <c r="B7" t="s">
        <v>77</v>
      </c>
    </row>
    <row r="8" spans="1:2" x14ac:dyDescent="0.25">
      <c r="A8" t="s">
        <v>70</v>
      </c>
      <c r="B8" t="s">
        <v>78</v>
      </c>
    </row>
    <row r="9" spans="1:2" x14ac:dyDescent="0.25">
      <c r="B9" t="s">
        <v>79</v>
      </c>
    </row>
    <row r="10" spans="1:2" x14ac:dyDescent="0.25">
      <c r="B10" t="s">
        <v>80</v>
      </c>
    </row>
    <row r="11" spans="1:2" x14ac:dyDescent="0.25">
      <c r="A11" t="s">
        <v>71</v>
      </c>
      <c r="B11" t="s">
        <v>81</v>
      </c>
    </row>
    <row r="12" spans="1:2" x14ac:dyDescent="0.25">
      <c r="B12" t="s">
        <v>82</v>
      </c>
    </row>
    <row r="13" spans="1:2" x14ac:dyDescent="0.25">
      <c r="B13" t="s">
        <v>83</v>
      </c>
    </row>
    <row r="14" spans="1:2" x14ac:dyDescent="0.25">
      <c r="A14" t="s">
        <v>72</v>
      </c>
      <c r="B14" t="s">
        <v>87</v>
      </c>
    </row>
    <row r="15" spans="1:2" x14ac:dyDescent="0.25">
      <c r="B15" t="s">
        <v>88</v>
      </c>
    </row>
    <row r="16" spans="1:2" x14ac:dyDescent="0.25">
      <c r="B16" t="s">
        <v>89</v>
      </c>
    </row>
    <row r="17" spans="1:2" x14ac:dyDescent="0.25">
      <c r="A17" t="s">
        <v>73</v>
      </c>
      <c r="B17" t="s">
        <v>91</v>
      </c>
    </row>
    <row r="18" spans="1:2" x14ac:dyDescent="0.25">
      <c r="B18" t="s">
        <v>93</v>
      </c>
    </row>
    <row r="19" spans="1:2" x14ac:dyDescent="0.25">
      <c r="B19" t="s">
        <v>92</v>
      </c>
    </row>
    <row r="20" spans="1:2" x14ac:dyDescent="0.25">
      <c r="A20" t="s">
        <v>74</v>
      </c>
      <c r="B20" t="s">
        <v>90</v>
      </c>
    </row>
    <row r="21" spans="1:2" x14ac:dyDescent="0.25">
      <c r="B21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96(U)</vt:lpstr>
      <vt:lpstr>66-uyen</vt:lpstr>
      <vt:lpstr>64(kt)</vt:lpstr>
      <vt:lpstr> 66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2019-03-03T13:05:41Z</dcterms:created>
  <dcterms:modified xsi:type="dcterms:W3CDTF">2019-03-06T03:05:14Z</dcterms:modified>
</cp:coreProperties>
</file>